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6440" tabRatio="806" activeTab="3"/>
  </bookViews>
  <sheets>
    <sheet name="Ф1 2019" sheetId="1" r:id="rId1"/>
    <sheet name="Ф1 2020" sheetId="2" r:id="rId2"/>
    <sheet name="Ф1 2021 корр" sheetId="3" r:id="rId3"/>
    <sheet name="Ф2" sheetId="4" r:id="rId4"/>
    <sheet name="Ф3" sheetId="8" r:id="rId5"/>
    <sheet name="Ф4" sheetId="10" r:id="rId6"/>
    <sheet name="Ф5 19г" sheetId="11" r:id="rId7"/>
    <sheet name="Ф5 20г" sheetId="12" r:id="rId8"/>
    <sheet name="Ф5 21г" sheetId="13" r:id="rId9"/>
    <sheet name="Ф6" sheetId="14" r:id="rId10"/>
    <sheet name="Ф7" sheetId="15" r:id="rId11"/>
    <sheet name="Ф9" sheetId="16" r:id="rId12"/>
    <sheet name="Ф10" sheetId="17" r:id="rId13"/>
    <sheet name="Ф12" sheetId="18" r:id="rId14"/>
    <sheet name="Ф13" sheetId="19" r:id="rId15"/>
    <sheet name="Ф14" sheetId="20" r:id="rId16"/>
    <sheet name="Ф17" sheetId="5" r:id="rId17"/>
    <sheet name="Ф 18" sheetId="21" r:id="rId18"/>
    <sheet name="ФП" sheetId="27" r:id="rId19"/>
    <sheet name="TDSheet" sheetId="24" r:id="rId20"/>
    <sheet name="Лист1" sheetId="25" r:id="rId21"/>
    <sheet name="4.1 " sheetId="22" r:id="rId22"/>
    <sheet name="4.2 " sheetId="23" r:id="rId23"/>
    <sheet name="Лист2" sheetId="26" r:id="rId24"/>
  </sheets>
  <externalReferences>
    <externalReference r:id="rId25"/>
    <externalReference r:id="rId26"/>
  </externalReferences>
  <definedNames>
    <definedName name="_xlnm.Print_Area" localSheetId="0">'Ф1 2019'!$A$1:$S$71</definedName>
    <definedName name="_xlnm.Print_Area" localSheetId="12">Ф10!$A$1:$R$77</definedName>
    <definedName name="_xlnm.Print_Area" localSheetId="13">Ф12!$A$1:$AE$79</definedName>
    <definedName name="_xlnm.Print_Area" localSheetId="14">Ф13!$A$1:$K$67</definedName>
    <definedName name="_xlnm.Print_Area" localSheetId="15">Ф14!$A$3:$AA$69</definedName>
    <definedName name="_xlnm.Print_Area" localSheetId="5">Ф4!$A$1:$CF$81</definedName>
    <definedName name="_xlnm.Print_Area" localSheetId="6">'Ф5 19г'!$A$1:$AL$78</definedName>
    <definedName name="_xlnm.Print_Area" localSheetId="7">'Ф5 20г'!$A$1:$AQ$79</definedName>
    <definedName name="_xlnm.Print_Area" localSheetId="8">'Ф5 21г'!$A$1:$AQ$83</definedName>
    <definedName name="_xlnm.Print_Area" localSheetId="9">Ф6!$A$1:$BF$84</definedName>
    <definedName name="_xlnm.Print_Area" localSheetId="10">Ф7!$A$6:$CV$84</definedName>
    <definedName name="_xlnm.Print_Area" localSheetId="11">Ф9!$A$1:$K$79</definedName>
    <definedName name="_xlnm.Print_Area" localSheetId="18">ФП!$A$1:$S$457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68" i="4" l="1"/>
  <c r="BM66" i="4" s="1"/>
  <c r="BM45" i="4"/>
  <c r="BM46" i="4"/>
  <c r="BM47" i="4"/>
  <c r="BI39" i="4"/>
  <c r="BL39" i="4"/>
  <c r="BL38" i="4"/>
  <c r="BL67" i="4" l="1"/>
  <c r="BL68" i="4"/>
  <c r="BL47" i="4"/>
  <c r="BL48" i="4"/>
  <c r="BL45" i="4"/>
  <c r="BB68" i="4" l="1"/>
  <c r="BB47" i="4"/>
  <c r="BA46" i="4"/>
  <c r="BA44" i="4" l="1"/>
  <c r="BL46" i="4"/>
  <c r="BL44" i="4" s="1"/>
  <c r="BI67" i="4"/>
  <c r="I64" i="20" l="1"/>
  <c r="CU67" i="15"/>
  <c r="CU69" i="15"/>
  <c r="CT69" i="15"/>
  <c r="CS69" i="15"/>
  <c r="CR69" i="15"/>
  <c r="CQ69" i="15"/>
  <c r="CP69" i="15"/>
  <c r="CO69" i="15"/>
  <c r="CN69" i="15"/>
  <c r="CK69" i="15"/>
  <c r="CJ69" i="15"/>
  <c r="CI69" i="15"/>
  <c r="CH69" i="15"/>
  <c r="CG69" i="15"/>
  <c r="CF69" i="15"/>
  <c r="CV69" i="15" s="1"/>
  <c r="BG69" i="15"/>
  <c r="CM69" i="15" s="1"/>
  <c r="BE18" i="14"/>
  <c r="BC18" i="14"/>
  <c r="BD18" i="14"/>
  <c r="AR68" i="14"/>
  <c r="AS68" i="14"/>
  <c r="AT68" i="14"/>
  <c r="AU68" i="14"/>
  <c r="AV68" i="14"/>
  <c r="AW68" i="14"/>
  <c r="AX68" i="14"/>
  <c r="AY68" i="14"/>
  <c r="AZ68" i="14"/>
  <c r="BA68" i="14"/>
  <c r="BB68" i="14"/>
  <c r="BC68" i="14"/>
  <c r="BD68" i="14"/>
  <c r="BE68" i="14"/>
  <c r="BF68" i="14"/>
  <c r="AQ68" i="14"/>
  <c r="AD68" i="13"/>
  <c r="AE68" i="13"/>
  <c r="AF68" i="13"/>
  <c r="AG68" i="13"/>
  <c r="AH68" i="13"/>
  <c r="AI68" i="13"/>
  <c r="AJ68" i="13"/>
  <c r="AL68" i="13"/>
  <c r="AM68" i="13"/>
  <c r="AN68" i="13"/>
  <c r="AO68" i="13"/>
  <c r="AP68" i="13"/>
  <c r="AQ68" i="13"/>
  <c r="AQ70" i="13"/>
  <c r="AN70" i="13"/>
  <c r="Q70" i="13"/>
  <c r="AO70" i="13" s="1"/>
  <c r="P70" i="13"/>
  <c r="O70" i="13"/>
  <c r="AM70" i="13" s="1"/>
  <c r="N70" i="13"/>
  <c r="AL70" i="13" s="1"/>
  <c r="F68" i="10"/>
  <c r="G68" i="10"/>
  <c r="H68" i="10"/>
  <c r="I68" i="10"/>
  <c r="J68" i="10"/>
  <c r="K68" i="10"/>
  <c r="L68" i="10"/>
  <c r="M68" i="10"/>
  <c r="N68" i="10"/>
  <c r="O68" i="10"/>
  <c r="P68" i="10"/>
  <c r="Q68" i="10"/>
  <c r="R68" i="10"/>
  <c r="S68" i="10"/>
  <c r="T68" i="10"/>
  <c r="V68" i="10"/>
  <c r="W68" i="10"/>
  <c r="X68" i="10"/>
  <c r="Y68" i="10"/>
  <c r="Z68" i="10"/>
  <c r="AA68" i="10"/>
  <c r="AB68" i="10"/>
  <c r="AC68" i="10"/>
  <c r="AD68" i="10"/>
  <c r="AE68" i="10"/>
  <c r="AF68" i="10"/>
  <c r="AG68" i="10"/>
  <c r="AH68" i="10"/>
  <c r="AI68" i="10"/>
  <c r="AJ68" i="10"/>
  <c r="AK68" i="10"/>
  <c r="AL68" i="10"/>
  <c r="AM68" i="10"/>
  <c r="AN68" i="10"/>
  <c r="AO68" i="10"/>
  <c r="AP68" i="10"/>
  <c r="AQ68" i="10"/>
  <c r="AR68" i="10"/>
  <c r="AT68" i="10"/>
  <c r="AU68" i="10"/>
  <c r="AV68" i="10"/>
  <c r="AW68" i="10"/>
  <c r="AX68" i="10"/>
  <c r="AY68" i="10"/>
  <c r="AZ68" i="10"/>
  <c r="BA68" i="10"/>
  <c r="BB68" i="10"/>
  <c r="BC68" i="10"/>
  <c r="BD68" i="10"/>
  <c r="BE68" i="10"/>
  <c r="BF68" i="10"/>
  <c r="BG68" i="10"/>
  <c r="BH68" i="10"/>
  <c r="BJ68" i="10"/>
  <c r="BK68" i="10"/>
  <c r="BL68" i="10"/>
  <c r="BM68" i="10"/>
  <c r="BN68" i="10"/>
  <c r="BO68" i="10"/>
  <c r="BP68" i="10"/>
  <c r="BR68" i="10"/>
  <c r="BS68" i="10"/>
  <c r="BT68" i="10"/>
  <c r="BU68" i="10"/>
  <c r="BV68" i="10"/>
  <c r="BW68" i="10"/>
  <c r="BX68" i="10"/>
  <c r="BZ68" i="10"/>
  <c r="CA68" i="10"/>
  <c r="CB68" i="10"/>
  <c r="CC68" i="10"/>
  <c r="CD68" i="10"/>
  <c r="CE68" i="10"/>
  <c r="CF68" i="10"/>
  <c r="CE70" i="10"/>
  <c r="CD70" i="10"/>
  <c r="CC70" i="10"/>
  <c r="CB70" i="10"/>
  <c r="CA70" i="10"/>
  <c r="BZ70" i="10"/>
  <c r="BW70" i="10"/>
  <c r="BV70" i="10"/>
  <c r="BU70" i="10"/>
  <c r="BT70" i="10"/>
  <c r="BS70" i="10"/>
  <c r="BR70" i="10"/>
  <c r="D70" i="10"/>
  <c r="U70" i="10" s="1"/>
  <c r="BQ70" i="10" s="1"/>
  <c r="AG66" i="8"/>
  <c r="J66" i="8"/>
  <c r="L66" i="8"/>
  <c r="M66" i="8"/>
  <c r="O66" i="8"/>
  <c r="Q66" i="8"/>
  <c r="R66" i="8"/>
  <c r="T66" i="8"/>
  <c r="U66" i="8"/>
  <c r="V66" i="8"/>
  <c r="W66" i="8"/>
  <c r="X66" i="8"/>
  <c r="Y66" i="8"/>
  <c r="Z66" i="8"/>
  <c r="AA66" i="8"/>
  <c r="AB66" i="8"/>
  <c r="AC66" i="8"/>
  <c r="AD66" i="8"/>
  <c r="G68" i="8"/>
  <c r="F68" i="8"/>
  <c r="E68" i="8"/>
  <c r="D68" i="8"/>
  <c r="V66" i="4"/>
  <c r="W66" i="4"/>
  <c r="X66" i="4"/>
  <c r="Y66" i="4"/>
  <c r="Z66" i="4"/>
  <c r="AA66" i="4"/>
  <c r="AB66" i="4"/>
  <c r="AC66" i="4"/>
  <c r="AD66" i="4"/>
  <c r="AE66" i="4"/>
  <c r="AF66" i="4"/>
  <c r="AG66" i="4"/>
  <c r="AH66" i="4"/>
  <c r="AO66" i="4"/>
  <c r="AP66" i="4"/>
  <c r="AQ66" i="4"/>
  <c r="AY66" i="4"/>
  <c r="AZ66" i="4"/>
  <c r="BA66" i="4"/>
  <c r="K66" i="4"/>
  <c r="S68" i="4"/>
  <c r="K68" i="8" s="1"/>
  <c r="N68" i="8" s="1"/>
  <c r="L68" i="4"/>
  <c r="L66" i="4" s="1"/>
  <c r="K68" i="4"/>
  <c r="R68" i="4" s="1"/>
  <c r="C68" i="4"/>
  <c r="C64" i="20" s="1"/>
  <c r="B68" i="4"/>
  <c r="B68" i="8" s="1"/>
  <c r="BK68" i="4"/>
  <c r="BJ68" i="4"/>
  <c r="BH68" i="4"/>
  <c r="BF68" i="4"/>
  <c r="BE68" i="4"/>
  <c r="P68" i="4"/>
  <c r="T68" i="4" s="1"/>
  <c r="AX68" i="4" l="1"/>
  <c r="I68" i="8"/>
  <c r="C68" i="8"/>
  <c r="C70" i="10" s="1"/>
  <c r="C70" i="14"/>
  <c r="C69" i="15"/>
  <c r="C70" i="13"/>
  <c r="C65" i="18"/>
  <c r="B64" i="20"/>
  <c r="B69" i="15"/>
  <c r="B70" i="14"/>
  <c r="B70" i="10"/>
  <c r="B65" i="18"/>
  <c r="B70" i="13"/>
  <c r="AI68" i="8"/>
  <c r="U68" i="4"/>
  <c r="S68" i="8" s="1"/>
  <c r="P68" i="8" s="1"/>
  <c r="AC70" i="13" s="1"/>
  <c r="BD68" i="4"/>
  <c r="BG68" i="4"/>
  <c r="AH68" i="8" l="1"/>
  <c r="AH66" i="8" s="1"/>
  <c r="BC68" i="4"/>
  <c r="BI68" i="4"/>
  <c r="AX66" i="4"/>
  <c r="AK70" i="13"/>
  <c r="AK68" i="13" s="1"/>
  <c r="AC68" i="13"/>
  <c r="AJ68" i="8"/>
  <c r="AH39" i="4"/>
  <c r="AG39" i="4"/>
  <c r="BI66" i="4" l="1"/>
  <c r="D64" i="20"/>
  <c r="F64" i="20" s="1"/>
  <c r="J64" i="20"/>
  <c r="BC66" i="4"/>
  <c r="E70" i="10"/>
  <c r="BI70" i="10" s="1"/>
  <c r="M195" i="27"/>
  <c r="M184" i="27"/>
  <c r="BI68" i="10" l="1"/>
  <c r="BY70" i="10"/>
  <c r="K64" i="20" s="1"/>
  <c r="M64" i="20" s="1"/>
  <c r="M308" i="27"/>
  <c r="N308" i="27"/>
  <c r="O308" i="27"/>
  <c r="P308" i="27"/>
  <c r="Q308" i="27"/>
  <c r="R308" i="27"/>
  <c r="S308" i="27"/>
  <c r="L308" i="27"/>
  <c r="N302" i="27"/>
  <c r="O302" i="27"/>
  <c r="P302" i="27"/>
  <c r="Q302" i="27"/>
  <c r="R302" i="27"/>
  <c r="S302" i="27"/>
  <c r="L302" i="27"/>
  <c r="P209" i="27"/>
  <c r="P247" i="27"/>
  <c r="R246" i="27"/>
  <c r="N246" i="27"/>
  <c r="P246" i="27"/>
  <c r="L212" i="27" l="1"/>
  <c r="N210" i="27"/>
  <c r="P210" i="27"/>
  <c r="Q210" i="27"/>
  <c r="L210" i="27"/>
  <c r="R210" i="27" l="1"/>
  <c r="M197" i="27"/>
  <c r="N197" i="27"/>
  <c r="O197" i="27"/>
  <c r="P197" i="27"/>
  <c r="Q197" i="27"/>
  <c r="L197" i="27"/>
  <c r="N196" i="27"/>
  <c r="O196" i="27"/>
  <c r="P196" i="27"/>
  <c r="Q196" i="27"/>
  <c r="L196" i="27"/>
  <c r="N195" i="27"/>
  <c r="O195" i="27"/>
  <c r="P195" i="27"/>
  <c r="Q195" i="27"/>
  <c r="L195" i="27"/>
  <c r="M194" i="27"/>
  <c r="N194" i="27"/>
  <c r="P194" i="27"/>
  <c r="L194" i="27"/>
  <c r="O192" i="27"/>
  <c r="O191" i="27"/>
  <c r="M192" i="27"/>
  <c r="M191" i="27"/>
  <c r="S191" i="27" s="1"/>
  <c r="Q191" i="27"/>
  <c r="P191" i="27"/>
  <c r="P192" i="27"/>
  <c r="R192" i="27" s="1"/>
  <c r="N191" i="27"/>
  <c r="N192" i="27"/>
  <c r="L191" i="27"/>
  <c r="R191" i="27" l="1"/>
  <c r="S192" i="27"/>
  <c r="L187" i="27"/>
  <c r="L184" i="27" s="1"/>
  <c r="M181" i="27"/>
  <c r="N181" i="27"/>
  <c r="O181" i="27"/>
  <c r="P181" i="27"/>
  <c r="Q181" i="27"/>
  <c r="L181" i="27"/>
  <c r="N172" i="27"/>
  <c r="P172" i="27"/>
  <c r="Q172" i="27"/>
  <c r="L172" i="27"/>
  <c r="L170" i="27"/>
  <c r="N440" i="27"/>
  <c r="S409" i="27"/>
  <c r="R409" i="27"/>
  <c r="S402" i="27"/>
  <c r="R402" i="27"/>
  <c r="S378" i="27"/>
  <c r="R378" i="27"/>
  <c r="M427" i="27"/>
  <c r="N427" i="27"/>
  <c r="O427" i="27"/>
  <c r="P427" i="27"/>
  <c r="Q427" i="27"/>
  <c r="L427" i="27"/>
  <c r="R427" i="27" s="1"/>
  <c r="S427" i="27" l="1"/>
  <c r="L164" i="27"/>
  <c r="M164" i="27"/>
  <c r="M302" i="27" s="1"/>
  <c r="M347" i="27"/>
  <c r="L347" i="27"/>
  <c r="R135" i="27"/>
  <c r="R129" i="27"/>
  <c r="R127" i="27"/>
  <c r="R121" i="27"/>
  <c r="R194" i="27" s="1"/>
  <c r="Q120" i="27"/>
  <c r="Q212" i="27" s="1"/>
  <c r="P120" i="27"/>
  <c r="P212" i="27" s="1"/>
  <c r="N120" i="27"/>
  <c r="N212" i="27" s="1"/>
  <c r="P114" i="27"/>
  <c r="Q114" i="27"/>
  <c r="N114" i="27"/>
  <c r="R105" i="27"/>
  <c r="S105" i="27"/>
  <c r="S104" i="27"/>
  <c r="R104" i="27"/>
  <c r="S99" i="27"/>
  <c r="R99" i="27"/>
  <c r="S75" i="27"/>
  <c r="R75" i="27"/>
  <c r="S72" i="27"/>
  <c r="S197" i="27" s="1"/>
  <c r="R72" i="27"/>
  <c r="R197" i="27" s="1"/>
  <c r="S69" i="27"/>
  <c r="R69" i="27"/>
  <c r="S68" i="27"/>
  <c r="R68" i="27"/>
  <c r="S66" i="27"/>
  <c r="R66" i="27"/>
  <c r="R64" i="27"/>
  <c r="R196" i="27" s="1"/>
  <c r="R59" i="27"/>
  <c r="S57" i="27"/>
  <c r="S195" i="27" s="1"/>
  <c r="R57" i="27"/>
  <c r="R195" i="27" s="1"/>
  <c r="S49" i="27"/>
  <c r="R49" i="27"/>
  <c r="S43" i="27"/>
  <c r="R43" i="27"/>
  <c r="S34" i="27"/>
  <c r="S181" i="27" s="1"/>
  <c r="R34" i="27"/>
  <c r="R181" i="27" s="1"/>
  <c r="R28" i="27"/>
  <c r="R172" i="27" s="1"/>
  <c r="P41" i="27"/>
  <c r="Q54" i="27"/>
  <c r="Q187" i="27" s="1"/>
  <c r="Q184" i="27" s="1"/>
  <c r="P54" i="27"/>
  <c r="P187" i="27" s="1"/>
  <c r="P184" i="27" s="1"/>
  <c r="N54" i="27"/>
  <c r="N187" i="27" s="1"/>
  <c r="N184" i="27" s="1"/>
  <c r="P26" i="27" l="1"/>
  <c r="P170" i="27" s="1"/>
  <c r="P164" i="27" s="1"/>
  <c r="S120" i="27"/>
  <c r="N26" i="27"/>
  <c r="Q26" i="27"/>
  <c r="R212" i="27"/>
  <c r="N41" i="27"/>
  <c r="P347" i="27"/>
  <c r="R54" i="27"/>
  <c r="R187" i="27" s="1"/>
  <c r="R184" i="27" s="1"/>
  <c r="Q41" i="27"/>
  <c r="R114" i="27"/>
  <c r="R120" i="27"/>
  <c r="O54" i="27"/>
  <c r="O187" i="27" l="1"/>
  <c r="O184" i="27" s="1"/>
  <c r="S54" i="27"/>
  <c r="O26" i="27"/>
  <c r="O41" i="27"/>
  <c r="S41" i="27" s="1"/>
  <c r="S35" i="27" s="1"/>
  <c r="N35" i="27"/>
  <c r="R41" i="27"/>
  <c r="R35" i="27" s="1"/>
  <c r="Q170" i="27"/>
  <c r="Q164" i="27" s="1"/>
  <c r="Q347" i="27"/>
  <c r="N170" i="27"/>
  <c r="N164" i="27" s="1"/>
  <c r="N347" i="27"/>
  <c r="R26" i="27"/>
  <c r="Q151" i="27"/>
  <c r="Q150" i="27"/>
  <c r="Q144" i="27"/>
  <c r="Q100" i="27"/>
  <c r="Q94" i="27"/>
  <c r="Q92" i="27"/>
  <c r="Q86" i="27"/>
  <c r="Q84" i="27"/>
  <c r="Q112" i="27" s="1"/>
  <c r="Q73" i="27"/>
  <c r="Q71" i="27"/>
  <c r="Q70" i="27"/>
  <c r="Q67" i="27"/>
  <c r="Q65" i="27"/>
  <c r="Q59" i="27"/>
  <c r="Q58" i="27"/>
  <c r="Q35" i="27"/>
  <c r="Q20" i="27"/>
  <c r="O152" i="27"/>
  <c r="R170" i="27" l="1"/>
  <c r="R164" i="27" s="1"/>
  <c r="R347" i="27"/>
  <c r="R20" i="27"/>
  <c r="O170" i="27"/>
  <c r="S26" i="27"/>
  <c r="O347" i="27"/>
  <c r="Q50" i="27"/>
  <c r="Q199" i="27"/>
  <c r="S187" i="27"/>
  <c r="S184" i="27" s="1"/>
  <c r="Q93" i="27"/>
  <c r="Q127" i="27"/>
  <c r="Q142" i="27" s="1"/>
  <c r="Q136" i="27" s="1"/>
  <c r="Q78" i="27"/>
  <c r="Q106" i="27" l="1"/>
  <c r="S170" i="27"/>
  <c r="S347" i="27"/>
  <c r="Q157" i="27"/>
  <c r="Q121" i="27"/>
  <c r="Q194" i="27" l="1"/>
  <c r="Q193" i="27"/>
  <c r="Q182" i="27" s="1"/>
  <c r="Q239" i="27" s="1"/>
  <c r="O35" i="27" l="1"/>
  <c r="N84" i="27"/>
  <c r="N112" i="27" s="1"/>
  <c r="N142" i="27" s="1"/>
  <c r="O65" i="27"/>
  <c r="O28" i="27"/>
  <c r="O210" i="27" l="1"/>
  <c r="S210" i="27" s="1"/>
  <c r="O172" i="27"/>
  <c r="O164" i="27" s="1"/>
  <c r="O114" i="27"/>
  <c r="S28" i="27"/>
  <c r="O86" i="27"/>
  <c r="O151" i="27"/>
  <c r="O100" i="27"/>
  <c r="O94" i="27"/>
  <c r="O92" i="27"/>
  <c r="O120" i="27" s="1"/>
  <c r="O84" i="27"/>
  <c r="O112" i="27" s="1"/>
  <c r="O73" i="27"/>
  <c r="O71" i="27"/>
  <c r="O67" i="27"/>
  <c r="O59" i="27"/>
  <c r="O58" i="27"/>
  <c r="O20" i="27"/>
  <c r="O199" i="27" l="1"/>
  <c r="S172" i="27"/>
  <c r="S164" i="27" s="1"/>
  <c r="S114" i="27"/>
  <c r="S20" i="27"/>
  <c r="O129" i="27"/>
  <c r="S129" i="27" s="1"/>
  <c r="O135" i="27"/>
  <c r="S135" i="27" s="1"/>
  <c r="O50" i="27"/>
  <c r="O70" i="27"/>
  <c r="O127" i="27"/>
  <c r="O93" i="27"/>
  <c r="O78" i="27"/>
  <c r="O106" i="27" s="1"/>
  <c r="M120" i="27"/>
  <c r="M114" i="27"/>
  <c r="S212" i="27" l="1"/>
  <c r="O142" i="27"/>
  <c r="S127" i="27"/>
  <c r="O150" i="27"/>
  <c r="O144" i="27"/>
  <c r="O157" i="27"/>
  <c r="O121" i="27"/>
  <c r="M65" i="27"/>
  <c r="S65" i="27" s="1"/>
  <c r="O136" i="27" l="1"/>
  <c r="O194" i="27"/>
  <c r="S121" i="27"/>
  <c r="S194" i="27" s="1"/>
  <c r="O193" i="27"/>
  <c r="O182" i="27" s="1"/>
  <c r="O239" i="27" s="1"/>
  <c r="N92" i="27"/>
  <c r="P92" i="27"/>
  <c r="R92" i="27"/>
  <c r="S92" i="27"/>
  <c r="L92" i="27"/>
  <c r="N86" i="27"/>
  <c r="N78" i="27" s="1"/>
  <c r="P86" i="27"/>
  <c r="R86" i="27"/>
  <c r="S86" i="27"/>
  <c r="L86" i="27"/>
  <c r="M92" i="27"/>
  <c r="M86" i="27"/>
  <c r="M84" i="27"/>
  <c r="M112" i="27" s="1"/>
  <c r="M73" i="27"/>
  <c r="S73" i="27" s="1"/>
  <c r="M64" i="27"/>
  <c r="M71" i="27"/>
  <c r="S71" i="27" s="1"/>
  <c r="M58" i="27"/>
  <c r="P58" i="27"/>
  <c r="P73" i="27"/>
  <c r="N58" i="27"/>
  <c r="N73" i="27"/>
  <c r="L58" i="27"/>
  <c r="L73" i="27"/>
  <c r="R73" i="27" s="1"/>
  <c r="R58" i="27" l="1"/>
  <c r="R50" i="27" s="1"/>
  <c r="M199" i="27"/>
  <c r="S58" i="27"/>
  <c r="S50" i="27" s="1"/>
  <c r="S64" i="27"/>
  <c r="M78" i="27"/>
  <c r="N396" i="27"/>
  <c r="O396" i="27"/>
  <c r="P396" i="27"/>
  <c r="Q396" i="27"/>
  <c r="R396" i="27"/>
  <c r="S396" i="27"/>
  <c r="L396" i="27"/>
  <c r="L395" i="27" s="1"/>
  <c r="S199" i="27" l="1"/>
  <c r="S59" i="27"/>
  <c r="S196" i="27"/>
  <c r="M372" i="27"/>
  <c r="N372" i="27"/>
  <c r="N371" i="27" s="1"/>
  <c r="O372" i="27"/>
  <c r="O371" i="27" s="1"/>
  <c r="P372" i="27"/>
  <c r="P371" i="27" s="1"/>
  <c r="Q372" i="27"/>
  <c r="Q371" i="27" s="1"/>
  <c r="R372" i="27"/>
  <c r="S372" i="27"/>
  <c r="L372" i="27"/>
  <c r="M395" i="27"/>
  <c r="N395" i="27"/>
  <c r="O395" i="27"/>
  <c r="P395" i="27"/>
  <c r="Q395" i="27"/>
  <c r="R395" i="27"/>
  <c r="S395" i="27"/>
  <c r="M371" i="27"/>
  <c r="R371" i="27"/>
  <c r="S371" i="27"/>
  <c r="L371" i="27"/>
  <c r="L370" i="27" s="1"/>
  <c r="L369" i="27" s="1"/>
  <c r="L209" i="27" s="1"/>
  <c r="L208" i="27" l="1"/>
  <c r="L207" i="27" s="1"/>
  <c r="L240" i="27" s="1"/>
  <c r="M370" i="27"/>
  <c r="M369" i="27" s="1"/>
  <c r="M209" i="27" s="1"/>
  <c r="Q370" i="27"/>
  <c r="Q369" i="27" s="1"/>
  <c r="Q209" i="27" s="1"/>
  <c r="Q208" i="27" s="1"/>
  <c r="Q207" i="27" s="1"/>
  <c r="S370" i="27"/>
  <c r="S369" i="27" s="1"/>
  <c r="O370" i="27"/>
  <c r="O369" i="27" s="1"/>
  <c r="O209" i="27" s="1"/>
  <c r="O208" i="27" s="1"/>
  <c r="O207" i="27" s="1"/>
  <c r="R370" i="27"/>
  <c r="R369" i="27" s="1"/>
  <c r="N370" i="27"/>
  <c r="N369" i="27" s="1"/>
  <c r="N209" i="27" s="1"/>
  <c r="N208" i="27" s="1"/>
  <c r="N207" i="27" s="1"/>
  <c r="N240" i="27" s="1"/>
  <c r="P370" i="27"/>
  <c r="P369" i="27" s="1"/>
  <c r="P208" i="27" s="1"/>
  <c r="P207" i="27" s="1"/>
  <c r="P240" i="27" s="1"/>
  <c r="P152" i="27"/>
  <c r="P71" i="27"/>
  <c r="P199" i="27" s="1"/>
  <c r="P65" i="27"/>
  <c r="Q240" i="27" l="1"/>
  <c r="Q246" i="27"/>
  <c r="O240" i="27"/>
  <c r="O246" i="27"/>
  <c r="S209" i="27"/>
  <c r="S208" i="27" s="1"/>
  <c r="S207" i="27" s="1"/>
  <c r="M208" i="27"/>
  <c r="M207" i="27" s="1"/>
  <c r="R209" i="27"/>
  <c r="R208" i="27" s="1"/>
  <c r="R207" i="27" s="1"/>
  <c r="R240" i="27" s="1"/>
  <c r="N151" i="27"/>
  <c r="P151" i="27"/>
  <c r="N150" i="27"/>
  <c r="P150" i="27"/>
  <c r="L150" i="27"/>
  <c r="N144" i="27"/>
  <c r="P144" i="27"/>
  <c r="L144" i="27"/>
  <c r="M100" i="27"/>
  <c r="N100" i="27"/>
  <c r="P100" i="27"/>
  <c r="R100" i="27"/>
  <c r="S100" i="27"/>
  <c r="L100" i="27"/>
  <c r="M94" i="27"/>
  <c r="N94" i="27"/>
  <c r="N93" i="27" s="1"/>
  <c r="N106" i="27" s="1"/>
  <c r="P94" i="27"/>
  <c r="P93" i="27" s="1"/>
  <c r="R94" i="27"/>
  <c r="S94" i="27"/>
  <c r="L94" i="27"/>
  <c r="P84" i="27"/>
  <c r="R84" i="27"/>
  <c r="R78" i="27" s="1"/>
  <c r="S84" i="27"/>
  <c r="S78" i="27" s="1"/>
  <c r="L84" i="27"/>
  <c r="L112" i="27" s="1"/>
  <c r="L142" i="27" s="1"/>
  <c r="N71" i="27"/>
  <c r="N199" i="27" s="1"/>
  <c r="M59" i="27"/>
  <c r="N59" i="27"/>
  <c r="P59" i="27"/>
  <c r="L71" i="27"/>
  <c r="M70" i="27"/>
  <c r="P70" i="27"/>
  <c r="S70" i="27"/>
  <c r="L70" i="27"/>
  <c r="M67" i="27"/>
  <c r="M193" i="27" s="1"/>
  <c r="M182" i="27" s="1"/>
  <c r="M239" i="27" s="1"/>
  <c r="N67" i="27"/>
  <c r="N193" i="27" s="1"/>
  <c r="N182" i="27" s="1"/>
  <c r="N239" i="27" s="1"/>
  <c r="N247" i="27" s="1"/>
  <c r="P67" i="27"/>
  <c r="P193" i="27" s="1"/>
  <c r="P182" i="27" s="1"/>
  <c r="P239" i="27" s="1"/>
  <c r="R67" i="27"/>
  <c r="R193" i="27" s="1"/>
  <c r="S67" i="27"/>
  <c r="S193" i="27" s="1"/>
  <c r="S182" i="27" s="1"/>
  <c r="S239" i="27" s="1"/>
  <c r="L67" i="27"/>
  <c r="L193" i="27" s="1"/>
  <c r="N65" i="27"/>
  <c r="L65" i="27"/>
  <c r="L59" i="27"/>
  <c r="M50" i="27"/>
  <c r="N50" i="27"/>
  <c r="P50" i="27"/>
  <c r="L50" i="27"/>
  <c r="M35" i="27"/>
  <c r="P35" i="27"/>
  <c r="L35" i="27"/>
  <c r="M20" i="27"/>
  <c r="N20" i="27"/>
  <c r="P20" i="27"/>
  <c r="L20" i="27"/>
  <c r="Q247" i="27" l="1"/>
  <c r="O247" i="27"/>
  <c r="M240" i="27"/>
  <c r="M246" i="27"/>
  <c r="M247" i="27" s="1"/>
  <c r="M249" i="27" s="1"/>
  <c r="O248" i="27" s="1"/>
  <c r="S240" i="27"/>
  <c r="S246" i="27"/>
  <c r="L152" i="27"/>
  <c r="L136" i="27"/>
  <c r="L78" i="27"/>
  <c r="R65" i="27"/>
  <c r="S93" i="27"/>
  <c r="M93" i="27"/>
  <c r="M106" i="27" s="1"/>
  <c r="R71" i="27"/>
  <c r="L199" i="27"/>
  <c r="L182" i="27" s="1"/>
  <c r="L239" i="27" s="1"/>
  <c r="L247" i="27" s="1"/>
  <c r="L249" i="27" s="1"/>
  <c r="N248" i="27" s="1"/>
  <c r="N249" i="27" s="1"/>
  <c r="P248" i="27" s="1"/>
  <c r="P249" i="27" s="1"/>
  <c r="L93" i="27"/>
  <c r="R93" i="27"/>
  <c r="S106" i="27"/>
  <c r="S157" i="27" s="1"/>
  <c r="R106" i="27"/>
  <c r="R157" i="27" s="1"/>
  <c r="S112" i="27"/>
  <c r="R112" i="27"/>
  <c r="P112" i="27"/>
  <c r="P142" i="27" s="1"/>
  <c r="P136" i="27" s="1"/>
  <c r="N136" i="27"/>
  <c r="N157" i="27"/>
  <c r="P78" i="27"/>
  <c r="P106" i="27" s="1"/>
  <c r="P157" i="27" s="1"/>
  <c r="N70" i="27"/>
  <c r="O249" i="27" l="1"/>
  <c r="Q248" i="27" s="1"/>
  <c r="Q249" i="27" s="1"/>
  <c r="S247" i="27"/>
  <c r="R199" i="27"/>
  <c r="R182" i="27" s="1"/>
  <c r="R239" i="27" s="1"/>
  <c r="R247" i="27" s="1"/>
  <c r="R70" i="27"/>
  <c r="R136" i="27"/>
  <c r="M136" i="27"/>
  <c r="M157" i="27"/>
  <c r="L106" i="27"/>
  <c r="L157" i="27" s="1"/>
  <c r="R152" i="27"/>
  <c r="R151" i="27" s="1"/>
  <c r="L151" i="27"/>
  <c r="C63" i="20"/>
  <c r="C43" i="20"/>
  <c r="C44" i="20"/>
  <c r="C45" i="20"/>
  <c r="C42" i="20"/>
  <c r="C38" i="20"/>
  <c r="C37" i="20"/>
  <c r="C32" i="20"/>
  <c r="C63" i="19"/>
  <c r="C42" i="19"/>
  <c r="C43" i="19"/>
  <c r="C44" i="19"/>
  <c r="C41" i="19"/>
  <c r="C37" i="19"/>
  <c r="C36" i="19"/>
  <c r="C31" i="19"/>
  <c r="C64" i="18"/>
  <c r="C43" i="18"/>
  <c r="C44" i="18"/>
  <c r="C45" i="18"/>
  <c r="C42" i="18"/>
  <c r="C38" i="18"/>
  <c r="C37" i="18"/>
  <c r="C32" i="18"/>
  <c r="C62" i="17"/>
  <c r="C41" i="17"/>
  <c r="C42" i="17"/>
  <c r="C43" i="17"/>
  <c r="C40" i="17"/>
  <c r="C36" i="17"/>
  <c r="C35" i="17"/>
  <c r="C30" i="17"/>
  <c r="C69" i="16"/>
  <c r="C50" i="16"/>
  <c r="C48" i="16"/>
  <c r="C49" i="16"/>
  <c r="C47" i="16"/>
  <c r="C43" i="16"/>
  <c r="C42" i="16"/>
  <c r="C37" i="16"/>
  <c r="C68" i="15"/>
  <c r="C47" i="15"/>
  <c r="C48" i="15"/>
  <c r="C49" i="15"/>
  <c r="C46" i="15"/>
  <c r="C42" i="15"/>
  <c r="C41" i="15"/>
  <c r="C36" i="15"/>
  <c r="C69" i="14"/>
  <c r="C48" i="14"/>
  <c r="C49" i="14"/>
  <c r="C50" i="14"/>
  <c r="C47" i="14"/>
  <c r="C43" i="14"/>
  <c r="C42" i="14"/>
  <c r="C37" i="14"/>
  <c r="C69" i="13"/>
  <c r="C48" i="13"/>
  <c r="C49" i="13"/>
  <c r="C50" i="13"/>
  <c r="C47" i="13"/>
  <c r="C43" i="13"/>
  <c r="C42" i="13"/>
  <c r="C37" i="13"/>
  <c r="C67" i="12"/>
  <c r="C48" i="12"/>
  <c r="C47" i="12"/>
  <c r="C43" i="12"/>
  <c r="C42" i="12"/>
  <c r="C37" i="12"/>
  <c r="C35" i="8"/>
  <c r="C37" i="10" s="1"/>
  <c r="C46" i="8"/>
  <c r="C48" i="10" s="1"/>
  <c r="C47" i="8"/>
  <c r="C49" i="10" s="1"/>
  <c r="C45" i="8"/>
  <c r="C47" i="10" s="1"/>
  <c r="S136" i="27" l="1"/>
  <c r="M152" i="27"/>
  <c r="S152" i="27" l="1"/>
  <c r="S151" i="27" s="1"/>
  <c r="M151" i="27"/>
  <c r="I44" i="20" l="1"/>
  <c r="BU20" i="23"/>
  <c r="BJ20" i="23"/>
  <c r="CQ21" i="23"/>
  <c r="CN34" i="22"/>
  <c r="CN30" i="22"/>
  <c r="CN28" i="22"/>
  <c r="BZ28" i="22"/>
  <c r="CN26" i="22"/>
  <c r="BZ26" i="22"/>
  <c r="BZ25" i="22"/>
  <c r="CN20" i="22"/>
  <c r="BZ19" i="22"/>
  <c r="BZ20" i="22" l="1"/>
  <c r="BL36" i="22"/>
  <c r="BL33" i="22"/>
  <c r="BL27" i="22"/>
  <c r="BL30" i="22"/>
  <c r="BL28" i="22"/>
  <c r="BL31" i="22" l="1"/>
  <c r="BL22" i="22" l="1"/>
  <c r="BL21" i="22"/>
  <c r="BL15" i="22"/>
  <c r="BZ27" i="22"/>
  <c r="CN27" i="22"/>
  <c r="CF14" i="23" l="1"/>
  <c r="BU35" i="23"/>
  <c r="BU12" i="23"/>
  <c r="BU21" i="23"/>
  <c r="BU14" i="23"/>
  <c r="AC44" i="18" l="1"/>
  <c r="AC43" i="18"/>
  <c r="CG45" i="15"/>
  <c r="CI45" i="15"/>
  <c r="CJ45" i="15"/>
  <c r="CK45" i="15"/>
  <c r="CL45" i="15"/>
  <c r="CM45" i="15"/>
  <c r="CO45" i="15"/>
  <c r="CQ45" i="15"/>
  <c r="CQ44" i="15" s="1"/>
  <c r="CR45" i="15"/>
  <c r="CS45" i="15"/>
  <c r="CT45" i="15"/>
  <c r="CU45" i="15"/>
  <c r="CN46" i="15"/>
  <c r="CF42" i="15"/>
  <c r="CF40" i="15" s="1"/>
  <c r="CG46" i="15"/>
  <c r="CI46" i="15"/>
  <c r="CJ46" i="15"/>
  <c r="BO67" i="15"/>
  <c r="BG68" i="15"/>
  <c r="BG67" i="15" s="1"/>
  <c r="BB46" i="15"/>
  <c r="CH46" i="15" s="1"/>
  <c r="CH45" i="15" s="1"/>
  <c r="AZ46" i="15"/>
  <c r="CF46" i="15" s="1"/>
  <c r="CF45" i="15" s="1"/>
  <c r="E40" i="15"/>
  <c r="F40" i="15"/>
  <c r="G40" i="15"/>
  <c r="H40" i="15"/>
  <c r="I40" i="15"/>
  <c r="J40" i="15"/>
  <c r="K40" i="15"/>
  <c r="L40" i="15"/>
  <c r="M40" i="15"/>
  <c r="N40" i="15"/>
  <c r="O40" i="15"/>
  <c r="P40" i="15"/>
  <c r="Q40" i="15"/>
  <c r="R40" i="15"/>
  <c r="S40" i="15"/>
  <c r="T40" i="15"/>
  <c r="U40" i="15"/>
  <c r="V40" i="15"/>
  <c r="W40" i="15"/>
  <c r="X40" i="15"/>
  <c r="Y40" i="15"/>
  <c r="Z40" i="15"/>
  <c r="AA40" i="15"/>
  <c r="AB40" i="15"/>
  <c r="AC40" i="15"/>
  <c r="AD40" i="15"/>
  <c r="AE40" i="15"/>
  <c r="AF40" i="15"/>
  <c r="AG40" i="15"/>
  <c r="AH40" i="15"/>
  <c r="AI40" i="15"/>
  <c r="AJ40" i="15"/>
  <c r="AK40" i="15"/>
  <c r="AL40" i="15"/>
  <c r="AM40" i="15"/>
  <c r="AN40" i="15"/>
  <c r="AO40" i="15"/>
  <c r="AP40" i="15"/>
  <c r="AQ40" i="15"/>
  <c r="AR40" i="15"/>
  <c r="AS40" i="15"/>
  <c r="AT40" i="15"/>
  <c r="AU40" i="15"/>
  <c r="AV40" i="15"/>
  <c r="AW40" i="15"/>
  <c r="AX40" i="15"/>
  <c r="AY40" i="15"/>
  <c r="AZ40" i="15"/>
  <c r="BA40" i="15"/>
  <c r="BB40" i="15"/>
  <c r="BC40" i="15"/>
  <c r="BD40" i="15"/>
  <c r="BE40" i="15"/>
  <c r="BF40" i="15"/>
  <c r="BG40" i="15"/>
  <c r="BH40" i="15"/>
  <c r="BI40" i="15"/>
  <c r="BJ40" i="15"/>
  <c r="BK40" i="15"/>
  <c r="BL40" i="15"/>
  <c r="BM40" i="15"/>
  <c r="BN40" i="15"/>
  <c r="BO40" i="15"/>
  <c r="BP40" i="15"/>
  <c r="BQ40" i="15"/>
  <c r="BR40" i="15"/>
  <c r="BS40" i="15"/>
  <c r="BT40" i="15"/>
  <c r="BU40" i="15"/>
  <c r="BV40" i="15"/>
  <c r="BW40" i="15"/>
  <c r="BX40" i="15"/>
  <c r="BY40" i="15"/>
  <c r="BZ40" i="15"/>
  <c r="CA40" i="15"/>
  <c r="CB40" i="15"/>
  <c r="CC40" i="15"/>
  <c r="CD40" i="15"/>
  <c r="CE40" i="15"/>
  <c r="CG40" i="15"/>
  <c r="CH40" i="15"/>
  <c r="CI40" i="15"/>
  <c r="CJ40" i="15"/>
  <c r="CK40" i="15"/>
  <c r="CL40" i="15"/>
  <c r="CM40" i="15"/>
  <c r="CN40" i="15"/>
  <c r="CO40" i="15"/>
  <c r="CP40" i="15"/>
  <c r="CQ40" i="15"/>
  <c r="CR40" i="15"/>
  <c r="CS40" i="15"/>
  <c r="CT40" i="15"/>
  <c r="CU40" i="15"/>
  <c r="CV40" i="15"/>
  <c r="D40" i="15"/>
  <c r="BJ67" i="4"/>
  <c r="BJ66" i="4" s="1"/>
  <c r="BK67" i="4"/>
  <c r="BK66" i="4" s="1"/>
  <c r="BL66" i="4"/>
  <c r="AR67" i="4"/>
  <c r="AR66" i="4" s="1"/>
  <c r="P67" i="4"/>
  <c r="BW69" i="10"/>
  <c r="BV69" i="10"/>
  <c r="BU69" i="10"/>
  <c r="BT69" i="10"/>
  <c r="BS69" i="10"/>
  <c r="BR69" i="10"/>
  <c r="BS47" i="10"/>
  <c r="BU47" i="10"/>
  <c r="BV47" i="10"/>
  <c r="BL49" i="10"/>
  <c r="AF49" i="13" s="1"/>
  <c r="BL48" i="10"/>
  <c r="AF48" i="13" s="1"/>
  <c r="BK49" i="10"/>
  <c r="AD49" i="13" s="1"/>
  <c r="BK48" i="10"/>
  <c r="AD48" i="13" s="1"/>
  <c r="AL47" i="10"/>
  <c r="BR47" i="10" s="1"/>
  <c r="AN47" i="10"/>
  <c r="BT47" i="10" s="1"/>
  <c r="N45" i="8"/>
  <c r="H45" i="8"/>
  <c r="P45" i="4"/>
  <c r="Q45" i="4" s="1"/>
  <c r="I45" i="4"/>
  <c r="R47" i="8"/>
  <c r="S47" i="8"/>
  <c r="S46" i="8"/>
  <c r="R46" i="8" s="1"/>
  <c r="Q41" i="8"/>
  <c r="R41" i="8"/>
  <c r="K41" i="4"/>
  <c r="I41" i="8" s="1"/>
  <c r="AF41" i="8" s="1"/>
  <c r="L41" i="8"/>
  <c r="M41" i="8"/>
  <c r="I40" i="8"/>
  <c r="BM67" i="4" l="1"/>
  <c r="Q67" i="4"/>
  <c r="Q66" i="4" s="1"/>
  <c r="P66" i="4"/>
  <c r="T45" i="4"/>
  <c r="K45" i="8" s="1"/>
  <c r="AE45" i="8" s="1"/>
  <c r="K46" i="3"/>
  <c r="L46" i="3"/>
  <c r="M46" i="3"/>
  <c r="N46" i="3"/>
  <c r="O46" i="3"/>
  <c r="M45" i="8" l="1"/>
  <c r="M44" i="8" s="1"/>
  <c r="E41" i="20"/>
  <c r="G41" i="20"/>
  <c r="H41" i="20"/>
  <c r="O41" i="20"/>
  <c r="P41" i="20"/>
  <c r="Q41" i="20"/>
  <c r="R41" i="20"/>
  <c r="S41" i="20"/>
  <c r="T41" i="20"/>
  <c r="U41" i="20"/>
  <c r="V41" i="20"/>
  <c r="W41" i="20"/>
  <c r="X41" i="20"/>
  <c r="Y41" i="20"/>
  <c r="Z41" i="20"/>
  <c r="AA41" i="20"/>
  <c r="CO47" i="15"/>
  <c r="CR47" i="15"/>
  <c r="CS47" i="15"/>
  <c r="CT47" i="15"/>
  <c r="CU47" i="15"/>
  <c r="CO48" i="15"/>
  <c r="CQ48" i="15"/>
  <c r="CR48" i="15"/>
  <c r="CS48" i="15"/>
  <c r="CT48" i="15"/>
  <c r="CU48" i="15"/>
  <c r="BY47" i="15"/>
  <c r="CA47" i="15"/>
  <c r="CQ47" i="15" s="1"/>
  <c r="CB47" i="15"/>
  <c r="CC47" i="15"/>
  <c r="CD47" i="15"/>
  <c r="CE47" i="15"/>
  <c r="BY48" i="15"/>
  <c r="BY45" i="15" s="1"/>
  <c r="CA48" i="15"/>
  <c r="CB48" i="15"/>
  <c r="CC48" i="15"/>
  <c r="CC45" i="15" s="1"/>
  <c r="CD48" i="15"/>
  <c r="CE48" i="15"/>
  <c r="E45" i="15"/>
  <c r="F45" i="15"/>
  <c r="G45" i="15"/>
  <c r="H45" i="15"/>
  <c r="I45" i="15"/>
  <c r="J45" i="15"/>
  <c r="K45" i="15"/>
  <c r="M45" i="15"/>
  <c r="O45" i="15"/>
  <c r="P45" i="15"/>
  <c r="Q45" i="15"/>
  <c r="R45" i="15"/>
  <c r="S45" i="15"/>
  <c r="T45" i="15"/>
  <c r="U45" i="15"/>
  <c r="V45" i="15"/>
  <c r="W45" i="15"/>
  <c r="X45" i="15"/>
  <c r="Y45" i="15"/>
  <c r="Z45" i="15"/>
  <c r="AA45" i="15"/>
  <c r="AB45" i="15"/>
  <c r="AC45" i="15"/>
  <c r="AD45" i="15"/>
  <c r="AE45" i="15"/>
  <c r="AF45" i="15"/>
  <c r="AG45" i="15"/>
  <c r="AH45" i="15"/>
  <c r="AI45" i="15"/>
  <c r="AJ45" i="15"/>
  <c r="AK45" i="15"/>
  <c r="AL45" i="15"/>
  <c r="AM45" i="15"/>
  <c r="AN45" i="15"/>
  <c r="AO45" i="15"/>
  <c r="AP45" i="15"/>
  <c r="AQ45" i="15"/>
  <c r="AR45" i="15"/>
  <c r="AS45" i="15"/>
  <c r="AT45" i="15"/>
  <c r="AU45" i="15"/>
  <c r="AV45" i="15"/>
  <c r="AW45" i="15"/>
  <c r="AX45" i="15"/>
  <c r="AY45" i="15"/>
  <c r="AZ45" i="15"/>
  <c r="BA45" i="15"/>
  <c r="BB45" i="15"/>
  <c r="BC45" i="15"/>
  <c r="BD45" i="15"/>
  <c r="BE45" i="15"/>
  <c r="BF45" i="15"/>
  <c r="BG45" i="15"/>
  <c r="BH45" i="15"/>
  <c r="BI45" i="15"/>
  <c r="BK45" i="15"/>
  <c r="BL45" i="15"/>
  <c r="BM45" i="15"/>
  <c r="BN45" i="15"/>
  <c r="BO45" i="15"/>
  <c r="BP45" i="15"/>
  <c r="BQ45" i="15"/>
  <c r="BR45" i="15"/>
  <c r="BS45" i="15"/>
  <c r="BT45" i="15"/>
  <c r="BU45" i="15"/>
  <c r="BV45" i="15"/>
  <c r="BW45" i="15"/>
  <c r="CB45" i="15"/>
  <c r="CD45" i="15"/>
  <c r="CE45" i="15"/>
  <c r="D45" i="15"/>
  <c r="AF46" i="14"/>
  <c r="AG46" i="14"/>
  <c r="AH46" i="14"/>
  <c r="AI46" i="14"/>
  <c r="AJ46" i="14"/>
  <c r="AK46" i="14"/>
  <c r="AL46" i="14"/>
  <c r="AM46" i="14"/>
  <c r="AO46" i="14"/>
  <c r="AP46" i="14"/>
  <c r="AQ46" i="14"/>
  <c r="AR46" i="14"/>
  <c r="AS46" i="14"/>
  <c r="AT46" i="14"/>
  <c r="AU46" i="14"/>
  <c r="AV46" i="14"/>
  <c r="AW46" i="14"/>
  <c r="AX46" i="14"/>
  <c r="AY46" i="14"/>
  <c r="BA46" i="14"/>
  <c r="BC46" i="14"/>
  <c r="BD46" i="14"/>
  <c r="BE46" i="14"/>
  <c r="BF46" i="14"/>
  <c r="AE46" i="14"/>
  <c r="AL49" i="13"/>
  <c r="AZ49" i="14" s="1"/>
  <c r="L48" i="15" s="1"/>
  <c r="BX48" i="15" s="1"/>
  <c r="CN48" i="15" s="1"/>
  <c r="V44" i="18" s="1"/>
  <c r="AM49" i="13"/>
  <c r="AN49" i="13"/>
  <c r="BB49" i="14" s="1"/>
  <c r="N48" i="15" s="1"/>
  <c r="BZ48" i="15" s="1"/>
  <c r="CP48" i="15" s="1"/>
  <c r="AO49" i="13"/>
  <c r="AP49" i="13"/>
  <c r="AL48" i="13"/>
  <c r="AZ48" i="14" s="1"/>
  <c r="L47" i="15" s="1"/>
  <c r="BX47" i="15" s="1"/>
  <c r="AM48" i="13"/>
  <c r="AN48" i="13"/>
  <c r="BB48" i="14" s="1"/>
  <c r="N47" i="15" s="1"/>
  <c r="BZ47" i="15" s="1"/>
  <c r="BZ45" i="15" s="1"/>
  <c r="AO48" i="13"/>
  <c r="AP48" i="13"/>
  <c r="AH46" i="13"/>
  <c r="AJ46" i="13"/>
  <c r="AP46" i="13"/>
  <c r="BZ48" i="10"/>
  <c r="CA48" i="10"/>
  <c r="CB48" i="10"/>
  <c r="CC48" i="10"/>
  <c r="BZ49" i="10"/>
  <c r="CA49" i="10"/>
  <c r="CB49" i="10"/>
  <c r="CC49" i="10"/>
  <c r="F46" i="10"/>
  <c r="G46" i="10"/>
  <c r="H46" i="10"/>
  <c r="I46" i="10"/>
  <c r="J46" i="10"/>
  <c r="K46" i="10"/>
  <c r="L46" i="10"/>
  <c r="M46" i="10"/>
  <c r="N46" i="10"/>
  <c r="O46" i="10"/>
  <c r="P46" i="10"/>
  <c r="Q46" i="10"/>
  <c r="R46" i="10"/>
  <c r="S46" i="10"/>
  <c r="T46" i="10"/>
  <c r="U46" i="10"/>
  <c r="V46" i="10"/>
  <c r="W46" i="10"/>
  <c r="X46" i="10"/>
  <c r="Y46" i="10"/>
  <c r="Z46" i="10"/>
  <c r="AA46" i="10"/>
  <c r="AB46" i="10"/>
  <c r="AC46" i="10"/>
  <c r="AD46" i="10"/>
  <c r="AE46" i="10"/>
  <c r="AF46" i="10"/>
  <c r="AG46" i="10"/>
  <c r="AH46" i="10"/>
  <c r="AI46" i="10"/>
  <c r="AJ46" i="10"/>
  <c r="AL46" i="10"/>
  <c r="AM46" i="10"/>
  <c r="AN46" i="10"/>
  <c r="AO46" i="10"/>
  <c r="AP46" i="10"/>
  <c r="AQ46" i="10"/>
  <c r="AR46" i="10"/>
  <c r="AT46" i="10"/>
  <c r="AU46" i="10"/>
  <c r="AW46" i="10"/>
  <c r="AX46" i="10"/>
  <c r="AY46" i="10"/>
  <c r="AZ46" i="10"/>
  <c r="BB46" i="10"/>
  <c r="BC46" i="10"/>
  <c r="BE46" i="10"/>
  <c r="BF46" i="10"/>
  <c r="BG46" i="10"/>
  <c r="BH46" i="10"/>
  <c r="BJ46" i="10"/>
  <c r="BK46" i="10"/>
  <c r="BM46" i="10"/>
  <c r="BN46" i="10"/>
  <c r="BO46" i="10"/>
  <c r="BP46" i="10"/>
  <c r="BV46" i="10"/>
  <c r="CD46" i="10"/>
  <c r="J44" i="8"/>
  <c r="L44" i="8"/>
  <c r="N44" i="8"/>
  <c r="O44" i="8"/>
  <c r="Q44" i="8"/>
  <c r="T44" i="8"/>
  <c r="U44" i="8"/>
  <c r="V44" i="8"/>
  <c r="W44" i="8"/>
  <c r="X44" i="8"/>
  <c r="Y44" i="8"/>
  <c r="Z44" i="8"/>
  <c r="AA44" i="8"/>
  <c r="AB44" i="8"/>
  <c r="AC44" i="8"/>
  <c r="AD44" i="8"/>
  <c r="AE44" i="8"/>
  <c r="I47" i="8"/>
  <c r="P47" i="8" s="1"/>
  <c r="AH47" i="8" s="1"/>
  <c r="AJ47" i="8" s="1"/>
  <c r="I46" i="8"/>
  <c r="P46" i="8" s="1"/>
  <c r="AH46" i="8" s="1"/>
  <c r="AJ46" i="8" s="1"/>
  <c r="E48" i="10" s="1"/>
  <c r="AE41" i="8"/>
  <c r="K41" i="8"/>
  <c r="H40" i="8"/>
  <c r="AC40" i="8" s="1"/>
  <c r="AC39" i="8" s="1"/>
  <c r="Q44" i="4"/>
  <c r="V44" i="4"/>
  <c r="W44" i="4"/>
  <c r="X44" i="4"/>
  <c r="Z44" i="4"/>
  <c r="AA44" i="4"/>
  <c r="AB44" i="4"/>
  <c r="AC44" i="4"/>
  <c r="AE44" i="4"/>
  <c r="AF44" i="4"/>
  <c r="AG44" i="4"/>
  <c r="AH44" i="4"/>
  <c r="AO44" i="4"/>
  <c r="AP44" i="4"/>
  <c r="AQ44" i="4"/>
  <c r="AY44" i="4"/>
  <c r="AZ44" i="4"/>
  <c r="BJ44" i="4"/>
  <c r="BK44" i="4"/>
  <c r="P44" i="4"/>
  <c r="I44" i="4"/>
  <c r="K44" i="4"/>
  <c r="H44" i="4"/>
  <c r="L47" i="4"/>
  <c r="R47" i="4" s="1"/>
  <c r="L46" i="4"/>
  <c r="R46" i="4" s="1"/>
  <c r="S46" i="4" s="1"/>
  <c r="U46" i="4" s="1"/>
  <c r="AX46" i="4" s="1"/>
  <c r="R48" i="4"/>
  <c r="S48" i="4" s="1"/>
  <c r="Y48" i="4"/>
  <c r="Y44" i="4" s="1"/>
  <c r="AD48" i="4"/>
  <c r="AD44" i="4" s="1"/>
  <c r="AN48" i="4"/>
  <c r="T40" i="4"/>
  <c r="I41" i="4"/>
  <c r="P41" i="4" s="1"/>
  <c r="Q41" i="4" s="1"/>
  <c r="T41" i="4" s="1"/>
  <c r="I40" i="4"/>
  <c r="P40" i="4" s="1"/>
  <c r="H41" i="4"/>
  <c r="H41" i="8" s="1"/>
  <c r="Q40" i="4" l="1"/>
  <c r="BB46" i="4"/>
  <c r="BB44" i="4" s="1"/>
  <c r="BB43" i="4" s="1"/>
  <c r="CN47" i="15"/>
  <c r="BX45" i="15"/>
  <c r="AZ46" i="14"/>
  <c r="L45" i="15"/>
  <c r="CP47" i="15"/>
  <c r="BB46" i="14"/>
  <c r="D43" i="20"/>
  <c r="F43" i="20" s="1"/>
  <c r="Y40" i="4"/>
  <c r="U48" i="4"/>
  <c r="T48" i="4"/>
  <c r="CA45" i="15"/>
  <c r="S47" i="4"/>
  <c r="E49" i="10"/>
  <c r="BI49" i="10"/>
  <c r="BY49" i="10" s="1"/>
  <c r="BI48" i="10"/>
  <c r="BY48" i="10" s="1"/>
  <c r="E22" i="26"/>
  <c r="F22" i="26"/>
  <c r="E23" i="26"/>
  <c r="F23" i="26"/>
  <c r="H24" i="26"/>
  <c r="I24" i="26"/>
  <c r="J24" i="26"/>
  <c r="J26" i="26" s="1"/>
  <c r="E25" i="26"/>
  <c r="E26" i="26" s="1"/>
  <c r="F25" i="26"/>
  <c r="G25" i="26"/>
  <c r="G26" i="26" s="1"/>
  <c r="C21" i="26"/>
  <c r="D21" i="26"/>
  <c r="B21" i="26"/>
  <c r="B26" i="26" s="1"/>
  <c r="I26" i="26"/>
  <c r="C26" i="26"/>
  <c r="C15" i="26"/>
  <c r="D15" i="26"/>
  <c r="E15" i="26"/>
  <c r="F15" i="26"/>
  <c r="G15" i="26"/>
  <c r="H15" i="26"/>
  <c r="I15" i="26"/>
  <c r="J15" i="26"/>
  <c r="B15" i="26"/>
  <c r="CN45" i="15" l="1"/>
  <c r="CN44" i="15" s="1"/>
  <c r="V43" i="18"/>
  <c r="K43" i="20"/>
  <c r="M43" i="20" s="1"/>
  <c r="AC48" i="13"/>
  <c r="AK48" i="13" s="1"/>
  <c r="T44" i="4"/>
  <c r="BI46" i="4"/>
  <c r="U47" i="4"/>
  <c r="K44" i="20"/>
  <c r="AC49" i="13"/>
  <c r="F26" i="26"/>
  <c r="H26" i="26"/>
  <c r="D26" i="26"/>
  <c r="I43" i="20" l="1"/>
  <c r="D44" i="20"/>
  <c r="AX47" i="4"/>
  <c r="AK49" i="13"/>
  <c r="M44" i="20"/>
  <c r="S40" i="20"/>
  <c r="U40" i="20"/>
  <c r="Y40" i="20"/>
  <c r="AA40" i="20"/>
  <c r="W40" i="20"/>
  <c r="X40" i="20"/>
  <c r="Z40" i="20"/>
  <c r="V40" i="20"/>
  <c r="T40" i="20"/>
  <c r="R40" i="20"/>
  <c r="Q40" i="20"/>
  <c r="P40" i="20"/>
  <c r="BI46" i="15"/>
  <c r="BK46" i="15"/>
  <c r="BL46" i="15"/>
  <c r="CR46" i="15" s="1"/>
  <c r="BM46" i="15"/>
  <c r="BN46" i="15"/>
  <c r="BH46" i="15"/>
  <c r="AQ47" i="12"/>
  <c r="AO47" i="12"/>
  <c r="AM47" i="12"/>
  <c r="BZ47" i="10"/>
  <c r="AV47" i="10"/>
  <c r="AK45" i="8"/>
  <c r="S45" i="8"/>
  <c r="R45" i="4"/>
  <c r="L45" i="4"/>
  <c r="L46" i="2"/>
  <c r="M46" i="2"/>
  <c r="N46" i="2"/>
  <c r="O46" i="2"/>
  <c r="K46" i="2"/>
  <c r="N47" i="12" l="1"/>
  <c r="AL47" i="12" s="1"/>
  <c r="CB47" i="10"/>
  <c r="P47" i="12" s="1"/>
  <c r="AN47" i="12" s="1"/>
  <c r="AV46" i="10"/>
  <c r="I45" i="8"/>
  <c r="L44" i="4"/>
  <c r="S45" i="4"/>
  <c r="U45" i="4" s="1"/>
  <c r="R44" i="4"/>
  <c r="J44" i="20"/>
  <c r="BC44" i="4"/>
  <c r="BM48" i="4"/>
  <c r="BI48" i="4" s="1"/>
  <c r="AX44" i="4"/>
  <c r="AI45" i="8"/>
  <c r="F44" i="20"/>
  <c r="BI47" i="4"/>
  <c r="N46" i="15"/>
  <c r="AN47" i="14"/>
  <c r="AN46" i="14" s="1"/>
  <c r="N42" i="20"/>
  <c r="N41" i="20" s="1"/>
  <c r="E46" i="14"/>
  <c r="F46" i="14"/>
  <c r="G46" i="14"/>
  <c r="H46" i="14"/>
  <c r="I46" i="14"/>
  <c r="J46" i="14"/>
  <c r="K46" i="14"/>
  <c r="L46" i="14"/>
  <c r="M46" i="14"/>
  <c r="N46" i="14"/>
  <c r="O46" i="14"/>
  <c r="P46" i="14"/>
  <c r="Q46" i="14"/>
  <c r="R46" i="14"/>
  <c r="S46" i="14"/>
  <c r="T46" i="14"/>
  <c r="U46" i="14"/>
  <c r="V46" i="14"/>
  <c r="W46" i="14"/>
  <c r="X46" i="14"/>
  <c r="Y46" i="14"/>
  <c r="Z46" i="14"/>
  <c r="AA46" i="14"/>
  <c r="AB46" i="14"/>
  <c r="AC46" i="14"/>
  <c r="D46" i="14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W46" i="13"/>
  <c r="X46" i="13"/>
  <c r="Y46" i="13"/>
  <c r="Z46" i="13"/>
  <c r="AA46" i="13"/>
  <c r="AB46" i="13"/>
  <c r="D46" i="13"/>
  <c r="E46" i="12"/>
  <c r="F46" i="12"/>
  <c r="G46" i="12"/>
  <c r="H46" i="12"/>
  <c r="I46" i="12"/>
  <c r="J46" i="12"/>
  <c r="K46" i="12"/>
  <c r="L46" i="12"/>
  <c r="O46" i="12"/>
  <c r="P46" i="12"/>
  <c r="Q46" i="12"/>
  <c r="R46" i="12"/>
  <c r="S46" i="12"/>
  <c r="T46" i="12"/>
  <c r="U46" i="12"/>
  <c r="V46" i="12"/>
  <c r="W46" i="12"/>
  <c r="X46" i="12"/>
  <c r="Y46" i="12"/>
  <c r="Z46" i="12"/>
  <c r="AA46" i="12"/>
  <c r="AB46" i="12"/>
  <c r="AC46" i="12"/>
  <c r="AD46" i="12"/>
  <c r="AE46" i="12"/>
  <c r="AF46" i="12"/>
  <c r="AG46" i="12"/>
  <c r="AH46" i="12"/>
  <c r="AI46" i="12"/>
  <c r="AP46" i="12"/>
  <c r="D46" i="12"/>
  <c r="N46" i="12" l="1"/>
  <c r="BJ46" i="15"/>
  <c r="N45" i="15"/>
  <c r="P45" i="8"/>
  <c r="S44" i="4"/>
  <c r="AR45" i="4"/>
  <c r="U44" i="4"/>
  <c r="D47" i="10"/>
  <c r="D42" i="20"/>
  <c r="F42" i="20" s="1"/>
  <c r="CP46" i="15" l="1"/>
  <c r="CP45" i="15" s="1"/>
  <c r="BJ45" i="15"/>
  <c r="J42" i="20"/>
  <c r="I42" i="20" s="1"/>
  <c r="AN45" i="4"/>
  <c r="AN44" i="4" s="1"/>
  <c r="AR44" i="4"/>
  <c r="BM44" i="4"/>
  <c r="AK47" i="10"/>
  <c r="R45" i="8"/>
  <c r="AF45" i="8"/>
  <c r="L41" i="4"/>
  <c r="BI45" i="4" l="1"/>
  <c r="BI44" i="4" s="1"/>
  <c r="AF44" i="8"/>
  <c r="AJ45" i="8"/>
  <c r="BQ47" i="10"/>
  <c r="AK46" i="10"/>
  <c r="CK56" i="15"/>
  <c r="CK51" i="15" s="1"/>
  <c r="CL56" i="15"/>
  <c r="CL51" i="15" s="1"/>
  <c r="CM56" i="15"/>
  <c r="CM51" i="15" s="1"/>
  <c r="CN56" i="15"/>
  <c r="CN51" i="15" s="1"/>
  <c r="CO56" i="15"/>
  <c r="CO51" i="15" s="1"/>
  <c r="CP56" i="15"/>
  <c r="CP51" i="15" s="1"/>
  <c r="CQ56" i="15"/>
  <c r="CQ51" i="15" s="1"/>
  <c r="CR56" i="15"/>
  <c r="CR51" i="15" s="1"/>
  <c r="CS56" i="15"/>
  <c r="CS51" i="15" s="1"/>
  <c r="CT56" i="15"/>
  <c r="CT51" i="15" s="1"/>
  <c r="CT38" i="15" s="1"/>
  <c r="CT17" i="15" s="1"/>
  <c r="CT16" i="15" s="1"/>
  <c r="CU56" i="15"/>
  <c r="CU51" i="15" s="1"/>
  <c r="CJ56" i="15"/>
  <c r="CJ51" i="15" s="1"/>
  <c r="CI67" i="15"/>
  <c r="CL67" i="15"/>
  <c r="CP67" i="15"/>
  <c r="CT67" i="15"/>
  <c r="CV68" i="15"/>
  <c r="CV67" i="15" s="1"/>
  <c r="CU68" i="15"/>
  <c r="CT68" i="15"/>
  <c r="CS68" i="15"/>
  <c r="CS67" i="15" s="1"/>
  <c r="CR68" i="15"/>
  <c r="CR67" i="15" s="1"/>
  <c r="CQ68" i="15"/>
  <c r="CQ67" i="15" s="1"/>
  <c r="CP68" i="15"/>
  <c r="CO68" i="15"/>
  <c r="CO67" i="15" s="1"/>
  <c r="CN68" i="15"/>
  <c r="CN67" i="15" s="1"/>
  <c r="CM68" i="15"/>
  <c r="CM67" i="15" s="1"/>
  <c r="CK68" i="15"/>
  <c r="CK67" i="15" s="1"/>
  <c r="CJ68" i="15"/>
  <c r="CJ67" i="15" s="1"/>
  <c r="CI68" i="15"/>
  <c r="CH68" i="15"/>
  <c r="CH67" i="15" s="1"/>
  <c r="CG68" i="15"/>
  <c r="CG67" i="15" s="1"/>
  <c r="CF68" i="15"/>
  <c r="CF67" i="15" s="1"/>
  <c r="E47" i="10" l="1"/>
  <c r="BF44" i="15"/>
  <c r="BG44" i="15"/>
  <c r="BH44" i="15"/>
  <c r="BI44" i="15"/>
  <c r="BJ44" i="15"/>
  <c r="BK44" i="15"/>
  <c r="BL44" i="15"/>
  <c r="BM44" i="15"/>
  <c r="BN44" i="15"/>
  <c r="BO44" i="15"/>
  <c r="BP44" i="15"/>
  <c r="BQ44" i="15"/>
  <c r="BR44" i="15"/>
  <c r="BS44" i="15"/>
  <c r="BF56" i="15"/>
  <c r="BF51" i="15" s="1"/>
  <c r="BG56" i="15"/>
  <c r="BG51" i="15" s="1"/>
  <c r="BH56" i="15"/>
  <c r="BH51" i="15" s="1"/>
  <c r="BI56" i="15"/>
  <c r="BI51" i="15" s="1"/>
  <c r="BJ56" i="15"/>
  <c r="BJ51" i="15" s="1"/>
  <c r="BK56" i="15"/>
  <c r="BK51" i="15" s="1"/>
  <c r="BL56" i="15"/>
  <c r="BL51" i="15" s="1"/>
  <c r="BM56" i="15"/>
  <c r="BM51" i="15" s="1"/>
  <c r="BN56" i="15"/>
  <c r="BN51" i="15" s="1"/>
  <c r="BO56" i="15"/>
  <c r="BO51" i="15" s="1"/>
  <c r="BP56" i="15"/>
  <c r="BP51" i="15" s="1"/>
  <c r="BQ56" i="15"/>
  <c r="BQ51" i="15" s="1"/>
  <c r="BR56" i="15"/>
  <c r="BR51" i="15" s="1"/>
  <c r="BS56" i="15"/>
  <c r="BS51" i="15" s="1"/>
  <c r="BT56" i="15"/>
  <c r="BT51" i="15" s="1"/>
  <c r="BU56" i="15"/>
  <c r="BU51" i="15" s="1"/>
  <c r="BV56" i="15"/>
  <c r="BV51" i="15" s="1"/>
  <c r="AM57" i="14"/>
  <c r="AN57" i="14"/>
  <c r="AO57" i="14"/>
  <c r="AP57" i="14"/>
  <c r="AP52" i="14" s="1"/>
  <c r="AP39" i="14" s="1"/>
  <c r="AQ57" i="14"/>
  <c r="AM68" i="14"/>
  <c r="AN68" i="14"/>
  <c r="AO68" i="14"/>
  <c r="AP68" i="14"/>
  <c r="AL68" i="14"/>
  <c r="R68" i="13"/>
  <c r="S68" i="13"/>
  <c r="T68" i="13"/>
  <c r="U68" i="13"/>
  <c r="V68" i="13"/>
  <c r="W68" i="13"/>
  <c r="X68" i="13"/>
  <c r="Y68" i="13"/>
  <c r="Z68" i="13"/>
  <c r="AA68" i="13"/>
  <c r="AB68" i="13"/>
  <c r="AP55" i="12"/>
  <c r="AP50" i="12" s="1"/>
  <c r="AP39" i="12" s="1"/>
  <c r="AP18" i="12" s="1"/>
  <c r="AP17" i="12" s="1"/>
  <c r="R39" i="12"/>
  <c r="Z55" i="12"/>
  <c r="Z50" i="12" s="1"/>
  <c r="Z39" i="12" s="1"/>
  <c r="Z18" i="12" s="1"/>
  <c r="Z17" i="12" s="1"/>
  <c r="BZ57" i="10"/>
  <c r="BZ52" i="10" s="1"/>
  <c r="CA57" i="10"/>
  <c r="CA52" i="10" s="1"/>
  <c r="CB57" i="10"/>
  <c r="CB52" i="10" s="1"/>
  <c r="CC57" i="10"/>
  <c r="CC52" i="10" s="1"/>
  <c r="CD57" i="10"/>
  <c r="CD52" i="10" s="1"/>
  <c r="CD39" i="10" s="1"/>
  <c r="CD18" i="10" s="1"/>
  <c r="CD17" i="10" s="1"/>
  <c r="CE57" i="10"/>
  <c r="CE52" i="10" s="1"/>
  <c r="CD69" i="10"/>
  <c r="AX57" i="10"/>
  <c r="AX52" i="10" s="1"/>
  <c r="AX39" i="10" s="1"/>
  <c r="AX18" i="10" s="1"/>
  <c r="AX17" i="10" s="1"/>
  <c r="AC64" i="18"/>
  <c r="AS47" i="10" l="1"/>
  <c r="AP18" i="14"/>
  <c r="AP17" i="14" s="1"/>
  <c r="BN38" i="15"/>
  <c r="BN17" i="15" s="1"/>
  <c r="BN16" i="15" s="1"/>
  <c r="CN31" i="22"/>
  <c r="BZ31" i="22"/>
  <c r="CN22" i="22"/>
  <c r="AS46" i="10" l="1"/>
  <c r="BY47" i="10"/>
  <c r="F9" i="24"/>
  <c r="E10" i="24"/>
  <c r="F10" i="24"/>
  <c r="E11" i="24"/>
  <c r="F11" i="24"/>
  <c r="E12" i="24"/>
  <c r="F12" i="24"/>
  <c r="F13" i="24"/>
  <c r="E14" i="24"/>
  <c r="F14" i="24"/>
  <c r="E15" i="24"/>
  <c r="F15" i="24"/>
  <c r="E16" i="24"/>
  <c r="F16" i="24"/>
  <c r="F17" i="24"/>
  <c r="E18" i="24"/>
  <c r="F18" i="24"/>
  <c r="E19" i="24"/>
  <c r="F19" i="24"/>
  <c r="E20" i="24"/>
  <c r="F20" i="24"/>
  <c r="F21" i="24"/>
  <c r="E22" i="24"/>
  <c r="E21" i="24" s="1"/>
  <c r="F22" i="24"/>
  <c r="F23" i="24"/>
  <c r="E24" i="24"/>
  <c r="F24" i="24"/>
  <c r="E25" i="24"/>
  <c r="F25" i="24"/>
  <c r="E26" i="24"/>
  <c r="F26" i="24"/>
  <c r="E27" i="24"/>
  <c r="F27" i="24"/>
  <c r="F28" i="24"/>
  <c r="E29" i="24"/>
  <c r="E28" i="24" s="1"/>
  <c r="F29" i="24"/>
  <c r="E30" i="24"/>
  <c r="F30" i="24"/>
  <c r="F31" i="24"/>
  <c r="E32" i="24"/>
  <c r="E31" i="24" s="1"/>
  <c r="F32" i="24"/>
  <c r="E33" i="24"/>
  <c r="F33" i="24"/>
  <c r="F34" i="24"/>
  <c r="E35" i="24"/>
  <c r="F35" i="24"/>
  <c r="F36" i="24"/>
  <c r="E37" i="24"/>
  <c r="F37" i="24"/>
  <c r="E38" i="24"/>
  <c r="F38" i="24"/>
  <c r="F39" i="24"/>
  <c r="E40" i="24"/>
  <c r="F40" i="24"/>
  <c r="E41" i="24"/>
  <c r="F41" i="24"/>
  <c r="E42" i="24"/>
  <c r="F42" i="24"/>
  <c r="E43" i="24"/>
  <c r="F43" i="24"/>
  <c r="F44" i="24"/>
  <c r="K42" i="20" l="1"/>
  <c r="M47" i="12"/>
  <c r="E23" i="24"/>
  <c r="E36" i="24"/>
  <c r="E44" i="24" s="1"/>
  <c r="E13" i="24"/>
  <c r="E39" i="24"/>
  <c r="E17" i="24"/>
  <c r="E9" i="24"/>
  <c r="M46" i="12" l="1"/>
  <c r="AK47" i="12"/>
  <c r="M42" i="20"/>
  <c r="O62" i="20"/>
  <c r="P62" i="20"/>
  <c r="Q62" i="20"/>
  <c r="R62" i="20"/>
  <c r="S62" i="20"/>
  <c r="T62" i="20"/>
  <c r="U62" i="20"/>
  <c r="V62" i="20"/>
  <c r="W62" i="20"/>
  <c r="X62" i="20"/>
  <c r="Y62" i="20"/>
  <c r="Z62" i="20"/>
  <c r="AA62" i="20"/>
  <c r="G36" i="20"/>
  <c r="H36" i="20"/>
  <c r="CK18" i="15"/>
  <c r="CM18" i="15"/>
  <c r="CN18" i="15"/>
  <c r="CO18" i="15"/>
  <c r="CP18" i="15"/>
  <c r="CQ18" i="15"/>
  <c r="CR18" i="15"/>
  <c r="CS18" i="15"/>
  <c r="CU18" i="15"/>
  <c r="BT44" i="15"/>
  <c r="BU44" i="15"/>
  <c r="BW44" i="15"/>
  <c r="BX44" i="15"/>
  <c r="BY44" i="15"/>
  <c r="BZ44" i="15"/>
  <c r="CA44" i="15"/>
  <c r="CB44" i="15"/>
  <c r="CC44" i="15"/>
  <c r="CE44" i="15"/>
  <c r="BA39" i="15"/>
  <c r="BB39" i="15"/>
  <c r="BC39" i="15"/>
  <c r="BD39" i="15"/>
  <c r="BE39" i="15"/>
  <c r="BG39" i="15"/>
  <c r="BG38" i="15" s="1"/>
  <c r="BG17" i="15" s="1"/>
  <c r="BG16" i="15" s="1"/>
  <c r="BH39" i="15"/>
  <c r="BH38" i="15" s="1"/>
  <c r="BH17" i="15" s="1"/>
  <c r="BH16" i="15" s="1"/>
  <c r="BI39" i="15"/>
  <c r="BI38" i="15" s="1"/>
  <c r="BI17" i="15" s="1"/>
  <c r="BI16" i="15" s="1"/>
  <c r="BJ39" i="15"/>
  <c r="BJ38" i="15" s="1"/>
  <c r="BJ17" i="15" s="1"/>
  <c r="BJ16" i="15" s="1"/>
  <c r="BK39" i="15"/>
  <c r="BK38" i="15" s="1"/>
  <c r="BK17" i="15" s="1"/>
  <c r="BK16" i="15" s="1"/>
  <c r="BL39" i="15"/>
  <c r="BL38" i="15" s="1"/>
  <c r="BL17" i="15" s="1"/>
  <c r="BL16" i="15" s="1"/>
  <c r="BM39" i="15"/>
  <c r="BM38" i="15" s="1"/>
  <c r="BM17" i="15" s="1"/>
  <c r="BM16" i="15" s="1"/>
  <c r="BO39" i="15"/>
  <c r="BO38" i="15" s="1"/>
  <c r="BO17" i="15" s="1"/>
  <c r="BO16" i="15" s="1"/>
  <c r="BP39" i="15"/>
  <c r="BP38" i="15" s="1"/>
  <c r="BP17" i="15" s="1"/>
  <c r="BP16" i="15" s="1"/>
  <c r="BQ39" i="15"/>
  <c r="BQ38" i="15" s="1"/>
  <c r="BQ17" i="15" s="1"/>
  <c r="BQ16" i="15" s="1"/>
  <c r="BR39" i="15"/>
  <c r="BR38" i="15" s="1"/>
  <c r="BR17" i="15" s="1"/>
  <c r="BR16" i="15" s="1"/>
  <c r="BS39" i="15"/>
  <c r="BS38" i="15" s="1"/>
  <c r="BS17" i="15" s="1"/>
  <c r="BS16" i="15" s="1"/>
  <c r="BT39" i="15"/>
  <c r="BU39" i="15"/>
  <c r="BW39" i="15"/>
  <c r="BX39" i="15"/>
  <c r="BY39" i="15"/>
  <c r="BZ39" i="15"/>
  <c r="CA39" i="15"/>
  <c r="CB39" i="15"/>
  <c r="CC39" i="15"/>
  <c r="CE39" i="15"/>
  <c r="CV39" i="15"/>
  <c r="AL41" i="14"/>
  <c r="CE38" i="15" l="1"/>
  <c r="CE17" i="15" s="1"/>
  <c r="CE16" i="15" s="1"/>
  <c r="CC38" i="15"/>
  <c r="CC17" i="15" s="1"/>
  <c r="CC16" i="15" s="1"/>
  <c r="BZ38" i="15"/>
  <c r="BZ17" i="15" s="1"/>
  <c r="BZ16" i="15" s="1"/>
  <c r="BW38" i="15"/>
  <c r="BW17" i="15" s="1"/>
  <c r="BW16" i="15" s="1"/>
  <c r="BU38" i="15"/>
  <c r="BU17" i="15" s="1"/>
  <c r="BU16" i="15" s="1"/>
  <c r="BY38" i="15"/>
  <c r="BY17" i="15" s="1"/>
  <c r="BY16" i="15" s="1"/>
  <c r="CA38" i="15"/>
  <c r="CA17" i="15" s="1"/>
  <c r="CA16" i="15" s="1"/>
  <c r="BX38" i="15"/>
  <c r="BX17" i="15" s="1"/>
  <c r="BX16" i="15" s="1"/>
  <c r="BT38" i="15"/>
  <c r="BT17" i="15" s="1"/>
  <c r="BT16" i="15" s="1"/>
  <c r="CB38" i="15"/>
  <c r="CB17" i="15" s="1"/>
  <c r="CB16" i="15" s="1"/>
  <c r="AD50" i="13" l="1"/>
  <c r="AD46" i="13" s="1"/>
  <c r="AE50" i="13"/>
  <c r="AE46" i="13" s="1"/>
  <c r="AG50" i="13"/>
  <c r="AG46" i="13" s="1"/>
  <c r="AI50" i="13"/>
  <c r="AI46" i="13" s="1"/>
  <c r="AQ69" i="13"/>
  <c r="Q69" i="13"/>
  <c r="P69" i="13"/>
  <c r="O69" i="13"/>
  <c r="O68" i="13" s="1"/>
  <c r="N69" i="13"/>
  <c r="AK69" i="13"/>
  <c r="S43" i="13"/>
  <c r="AQ43" i="13" s="1"/>
  <c r="Q43" i="13"/>
  <c r="AO43" i="13" s="1"/>
  <c r="P43" i="13"/>
  <c r="AN43" i="13" s="1"/>
  <c r="O43" i="13"/>
  <c r="AM43" i="13" s="1"/>
  <c r="AL43" i="13"/>
  <c r="AK43" i="13"/>
  <c r="T66" i="12"/>
  <c r="U66" i="12"/>
  <c r="V66" i="12"/>
  <c r="W66" i="12"/>
  <c r="X66" i="12"/>
  <c r="Y66" i="12"/>
  <c r="AA66" i="12"/>
  <c r="AB66" i="12"/>
  <c r="AC66" i="12"/>
  <c r="AD66" i="12"/>
  <c r="AE66" i="12"/>
  <c r="AF66" i="12"/>
  <c r="AG66" i="12"/>
  <c r="AI66" i="12"/>
  <c r="AJ66" i="12"/>
  <c r="AQ48" i="12"/>
  <c r="AQ46" i="12" s="1"/>
  <c r="AO48" i="12"/>
  <c r="AO46" i="12" s="1"/>
  <c r="AN48" i="12"/>
  <c r="AN46" i="12" s="1"/>
  <c r="AM48" i="12"/>
  <c r="AM46" i="12" s="1"/>
  <c r="AL48" i="12"/>
  <c r="AL46" i="12" s="1"/>
  <c r="AK48" i="12"/>
  <c r="AK46" i="12" s="1"/>
  <c r="T41" i="12"/>
  <c r="U41" i="12"/>
  <c r="V41" i="12"/>
  <c r="W41" i="12"/>
  <c r="X41" i="12"/>
  <c r="Y41" i="12"/>
  <c r="AA41" i="12"/>
  <c r="AB41" i="12"/>
  <c r="AC41" i="12"/>
  <c r="AD41" i="12"/>
  <c r="AE41" i="12"/>
  <c r="AF41" i="12"/>
  <c r="AG41" i="12"/>
  <c r="AI41" i="12"/>
  <c r="AL37" i="12"/>
  <c r="AN37" i="12"/>
  <c r="AO37" i="12"/>
  <c r="AQ37" i="12"/>
  <c r="N67" i="12"/>
  <c r="N66" i="12" s="1"/>
  <c r="O67" i="12"/>
  <c r="O66" i="12" s="1"/>
  <c r="P67" i="12"/>
  <c r="AN67" i="12" s="1"/>
  <c r="AN66" i="12" s="1"/>
  <c r="Q67" i="12"/>
  <c r="Q66" i="12" s="1"/>
  <c r="S66" i="12"/>
  <c r="N43" i="12"/>
  <c r="AL43" i="12" s="1"/>
  <c r="O43" i="12"/>
  <c r="AM43" i="12" s="1"/>
  <c r="P43" i="12"/>
  <c r="AN43" i="12" s="1"/>
  <c r="Q43" i="12"/>
  <c r="AO43" i="12" s="1"/>
  <c r="S43" i="12"/>
  <c r="AQ43" i="12" s="1"/>
  <c r="N42" i="12"/>
  <c r="O42" i="12"/>
  <c r="P42" i="12"/>
  <c r="Q42" i="12"/>
  <c r="AO42" i="12" s="1"/>
  <c r="S42" i="12"/>
  <c r="AA55" i="12" l="1"/>
  <c r="AA50" i="12" s="1"/>
  <c r="AQ55" i="12"/>
  <c r="AQ50" i="12" s="1"/>
  <c r="AL55" i="12"/>
  <c r="AL50" i="12" s="1"/>
  <c r="V55" i="12"/>
  <c r="V50" i="12" s="1"/>
  <c r="AO55" i="12"/>
  <c r="AO50" i="12" s="1"/>
  <c r="Y55" i="12"/>
  <c r="Y50" i="12" s="1"/>
  <c r="AN69" i="13"/>
  <c r="P68" i="13"/>
  <c r="AN55" i="12"/>
  <c r="AN50" i="12" s="1"/>
  <c r="X55" i="12"/>
  <c r="X50" i="12" s="1"/>
  <c r="AO69" i="13"/>
  <c r="Q68" i="13"/>
  <c r="AM55" i="12"/>
  <c r="AM50" i="12" s="1"/>
  <c r="W55" i="12"/>
  <c r="W50" i="12" s="1"/>
  <c r="AL69" i="13"/>
  <c r="N68" i="13"/>
  <c r="P41" i="12"/>
  <c r="O41" i="12"/>
  <c r="AO67" i="12"/>
  <c r="AO66" i="12" s="1"/>
  <c r="S41" i="12"/>
  <c r="N41" i="12"/>
  <c r="AM42" i="12"/>
  <c r="AM41" i="12" s="1"/>
  <c r="P66" i="12"/>
  <c r="AO41" i="12"/>
  <c r="Q41" i="12"/>
  <c r="AN42" i="12"/>
  <c r="AN41" i="12" s="1"/>
  <c r="AL67" i="12"/>
  <c r="AL66" i="12" s="1"/>
  <c r="AM67" i="12"/>
  <c r="AM66" i="12" s="1"/>
  <c r="AQ67" i="12"/>
  <c r="AQ66" i="12" s="1"/>
  <c r="AL42" i="12"/>
  <c r="AL41" i="12" s="1"/>
  <c r="AQ42" i="12"/>
  <c r="AQ41" i="12" s="1"/>
  <c r="AM69" i="13"/>
  <c r="M68" i="13"/>
  <c r="CE69" i="10"/>
  <c r="CC69" i="10"/>
  <c r="CB69" i="10"/>
  <c r="CA69" i="10"/>
  <c r="BZ69" i="10"/>
  <c r="CE50" i="10"/>
  <c r="CE46" i="10" s="1"/>
  <c r="CC50" i="10"/>
  <c r="CC46" i="10" s="1"/>
  <c r="CA50" i="10"/>
  <c r="CA46" i="10" s="1"/>
  <c r="BZ50" i="10"/>
  <c r="BZ46" i="10" s="1"/>
  <c r="BZ43" i="10"/>
  <c r="CA43" i="10"/>
  <c r="CB43" i="10"/>
  <c r="CC43" i="10"/>
  <c r="CE43" i="10"/>
  <c r="CE42" i="10"/>
  <c r="CE41" i="10" s="1"/>
  <c r="CC42" i="10"/>
  <c r="CB42" i="10"/>
  <c r="CA42" i="10"/>
  <c r="BZ42" i="10"/>
  <c r="BZ37" i="10"/>
  <c r="CA37" i="10"/>
  <c r="CB37" i="10"/>
  <c r="CC37" i="10"/>
  <c r="CE37" i="10"/>
  <c r="BW50" i="10"/>
  <c r="BW46" i="10" s="1"/>
  <c r="BU50" i="10"/>
  <c r="BU46" i="10" s="1"/>
  <c r="BS50" i="10"/>
  <c r="BS46" i="10" s="1"/>
  <c r="BR50" i="10"/>
  <c r="BR46" i="10" s="1"/>
  <c r="BR43" i="10"/>
  <c r="BS43" i="10"/>
  <c r="BT43" i="10"/>
  <c r="BU43" i="10"/>
  <c r="BW43" i="10"/>
  <c r="BW42" i="10"/>
  <c r="BW41" i="10" s="1"/>
  <c r="BU42" i="10"/>
  <c r="BT42" i="10"/>
  <c r="BS42" i="10"/>
  <c r="BR42" i="10"/>
  <c r="BR37" i="10"/>
  <c r="BS37" i="10"/>
  <c r="BU37" i="10"/>
  <c r="BW37" i="10"/>
  <c r="BL50" i="10"/>
  <c r="BL46" i="10" s="1"/>
  <c r="BD50" i="10"/>
  <c r="BD46" i="10" s="1"/>
  <c r="AT41" i="10"/>
  <c r="AC41" i="10"/>
  <c r="BT37" i="10"/>
  <c r="CF18" i="10"/>
  <c r="V41" i="10"/>
  <c r="W41" i="10"/>
  <c r="X41" i="10"/>
  <c r="Y41" i="10"/>
  <c r="AA41" i="10"/>
  <c r="AB41" i="10"/>
  <c r="AD41" i="10"/>
  <c r="AE41" i="10"/>
  <c r="AF41" i="10"/>
  <c r="AG41" i="10"/>
  <c r="AI41" i="10"/>
  <c r="AJ41" i="10"/>
  <c r="AL41" i="10"/>
  <c r="AM41" i="10"/>
  <c r="AN41" i="10"/>
  <c r="AO41" i="10"/>
  <c r="AQ41" i="10"/>
  <c r="AR41" i="10"/>
  <c r="AU41" i="10"/>
  <c r="AV41" i="10"/>
  <c r="AW41" i="10"/>
  <c r="AY41" i="10"/>
  <c r="AZ41" i="10"/>
  <c r="BA41" i="10"/>
  <c r="BB41" i="10"/>
  <c r="BC41" i="10"/>
  <c r="BD41" i="10"/>
  <c r="BE41" i="10"/>
  <c r="BG41" i="10"/>
  <c r="BH41" i="10"/>
  <c r="BI41" i="10"/>
  <c r="BJ41" i="10"/>
  <c r="BK41" i="10"/>
  <c r="BL41" i="10"/>
  <c r="BM41" i="10"/>
  <c r="BO41" i="10"/>
  <c r="BP41" i="10"/>
  <c r="BS41" i="10"/>
  <c r="BX41" i="10"/>
  <c r="CF41" i="10"/>
  <c r="CA41" i="10" l="1"/>
  <c r="CB41" i="10"/>
  <c r="CC41" i="10"/>
  <c r="BU41" i="10"/>
  <c r="BT50" i="10"/>
  <c r="BT46" i="10" s="1"/>
  <c r="AF50" i="13"/>
  <c r="AF46" i="13" s="1"/>
  <c r="CB50" i="10"/>
  <c r="CB46" i="10" s="1"/>
  <c r="BT41" i="10"/>
  <c r="E37" i="10"/>
  <c r="AC37" i="10" s="1"/>
  <c r="BY37" i="10" s="1"/>
  <c r="AI41" i="8"/>
  <c r="D43" i="10" s="1"/>
  <c r="AK43" i="10" s="1"/>
  <c r="AF40" i="8"/>
  <c r="BQ43" i="10" l="1"/>
  <c r="U41" i="10"/>
  <c r="I67" i="8"/>
  <c r="I66" i="8" s="1"/>
  <c r="Q39" i="8" l="1"/>
  <c r="P41" i="8"/>
  <c r="AJ41" i="8" s="1"/>
  <c r="AS43" i="10" s="1"/>
  <c r="S44" i="8"/>
  <c r="R44" i="8"/>
  <c r="K40" i="8"/>
  <c r="AI40" i="8" s="1"/>
  <c r="D42" i="10" s="1"/>
  <c r="H66" i="8"/>
  <c r="I48" i="8"/>
  <c r="I44" i="8" s="1"/>
  <c r="J39" i="8"/>
  <c r="L39" i="8"/>
  <c r="N39" i="8"/>
  <c r="O39" i="8"/>
  <c r="T39" i="8"/>
  <c r="U39" i="8"/>
  <c r="V39" i="8"/>
  <c r="W39" i="8"/>
  <c r="X39" i="8"/>
  <c r="Y39" i="8"/>
  <c r="Z39" i="8"/>
  <c r="AA39" i="8"/>
  <c r="AB39" i="8"/>
  <c r="AG39" i="8"/>
  <c r="AH39" i="8"/>
  <c r="E37" i="8"/>
  <c r="I39" i="8" l="1"/>
  <c r="AK42" i="10"/>
  <c r="D41" i="10"/>
  <c r="K39" i="8"/>
  <c r="P48" i="8"/>
  <c r="P44" i="8" s="1"/>
  <c r="R39" i="8"/>
  <c r="E43" i="10"/>
  <c r="D50" i="8"/>
  <c r="E50" i="8"/>
  <c r="F50" i="8"/>
  <c r="G50" i="8"/>
  <c r="D51" i="8"/>
  <c r="E51" i="8"/>
  <c r="F51" i="8"/>
  <c r="G51" i="8"/>
  <c r="D52" i="8"/>
  <c r="E52" i="8"/>
  <c r="F52" i="8"/>
  <c r="G52" i="8"/>
  <c r="D53" i="8"/>
  <c r="E53" i="8"/>
  <c r="F53" i="8"/>
  <c r="G53" i="8"/>
  <c r="D54" i="8"/>
  <c r="E54" i="8"/>
  <c r="F54" i="8"/>
  <c r="G54" i="8"/>
  <c r="D55" i="8"/>
  <c r="E55" i="8"/>
  <c r="F55" i="8"/>
  <c r="G55" i="8"/>
  <c r="D42" i="8"/>
  <c r="E42" i="8"/>
  <c r="F42" i="8"/>
  <c r="G42" i="8"/>
  <c r="D43" i="8"/>
  <c r="E43" i="8"/>
  <c r="F43" i="8"/>
  <c r="G43" i="8"/>
  <c r="D44" i="8"/>
  <c r="E44" i="8"/>
  <c r="F44" i="8"/>
  <c r="G44" i="8"/>
  <c r="D34" i="8"/>
  <c r="E34" i="8"/>
  <c r="F34" i="8"/>
  <c r="G34" i="8"/>
  <c r="D38" i="8"/>
  <c r="E38" i="8"/>
  <c r="F38" i="8"/>
  <c r="G38" i="8"/>
  <c r="D39" i="8"/>
  <c r="E39" i="8"/>
  <c r="F39" i="8"/>
  <c r="G39" i="8"/>
  <c r="F67" i="8"/>
  <c r="G67" i="8"/>
  <c r="F48" i="8"/>
  <c r="G48" i="8"/>
  <c r="F40" i="8"/>
  <c r="G40" i="8"/>
  <c r="F41" i="8"/>
  <c r="G41" i="8"/>
  <c r="F17" i="8"/>
  <c r="G17" i="8"/>
  <c r="G16" i="8"/>
  <c r="F16" i="8"/>
  <c r="F15" i="8"/>
  <c r="G15" i="8"/>
  <c r="D15" i="8"/>
  <c r="E15" i="8"/>
  <c r="D16" i="8"/>
  <c r="E16" i="8"/>
  <c r="D17" i="8"/>
  <c r="E17" i="8"/>
  <c r="D18" i="8"/>
  <c r="E18" i="8"/>
  <c r="D19" i="8"/>
  <c r="E19" i="8"/>
  <c r="D20" i="8"/>
  <c r="E20" i="8"/>
  <c r="D21" i="8"/>
  <c r="E21" i="8"/>
  <c r="D22" i="8"/>
  <c r="E22" i="8"/>
  <c r="D23" i="8"/>
  <c r="E23" i="8"/>
  <c r="D24" i="8"/>
  <c r="E24" i="8"/>
  <c r="D25" i="8"/>
  <c r="E25" i="8"/>
  <c r="D26" i="8"/>
  <c r="E26" i="8"/>
  <c r="D27" i="8"/>
  <c r="E27" i="8"/>
  <c r="D28" i="8"/>
  <c r="E28" i="8"/>
  <c r="D29" i="8"/>
  <c r="E29" i="8"/>
  <c r="D30" i="8"/>
  <c r="E30" i="8"/>
  <c r="D31" i="8"/>
  <c r="E31" i="8"/>
  <c r="D32" i="8"/>
  <c r="E32" i="8"/>
  <c r="D33" i="8"/>
  <c r="E33" i="8"/>
  <c r="D36" i="8"/>
  <c r="E36" i="8"/>
  <c r="D37" i="8"/>
  <c r="D40" i="8"/>
  <c r="E40" i="8"/>
  <c r="D41" i="8"/>
  <c r="E41" i="8"/>
  <c r="D48" i="8"/>
  <c r="E48" i="8"/>
  <c r="D49" i="8"/>
  <c r="E49" i="8"/>
  <c r="D57" i="8"/>
  <c r="E57" i="8"/>
  <c r="D58" i="8"/>
  <c r="E58" i="8"/>
  <c r="D59" i="8"/>
  <c r="E59" i="8"/>
  <c r="D60" i="8"/>
  <c r="E60" i="8"/>
  <c r="D61" i="8"/>
  <c r="E61" i="8"/>
  <c r="D62" i="8"/>
  <c r="E62" i="8"/>
  <c r="D63" i="8"/>
  <c r="E63" i="8"/>
  <c r="D64" i="8"/>
  <c r="E64" i="8"/>
  <c r="D65" i="8"/>
  <c r="E65" i="8"/>
  <c r="D66" i="8"/>
  <c r="E66" i="8"/>
  <c r="D67" i="8"/>
  <c r="E67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6" i="8"/>
  <c r="C37" i="8"/>
  <c r="C38" i="8"/>
  <c r="C39" i="8"/>
  <c r="C40" i="8"/>
  <c r="C42" i="10" s="1"/>
  <c r="C41" i="8"/>
  <c r="C43" i="10" s="1"/>
  <c r="C42" i="8"/>
  <c r="C43" i="8"/>
  <c r="C44" i="8"/>
  <c r="C48" i="8"/>
  <c r="C50" i="10" s="1"/>
  <c r="C49" i="8"/>
  <c r="C50" i="8"/>
  <c r="C51" i="8"/>
  <c r="C52" i="8"/>
  <c r="C53" i="8"/>
  <c r="C54" i="8"/>
  <c r="C55" i="8"/>
  <c r="C57" i="8"/>
  <c r="C58" i="8"/>
  <c r="C59" i="8"/>
  <c r="C60" i="8"/>
  <c r="C61" i="8"/>
  <c r="C62" i="8"/>
  <c r="C63" i="8"/>
  <c r="C64" i="8"/>
  <c r="C65" i="8"/>
  <c r="C66" i="8"/>
  <c r="C67" i="8"/>
  <c r="C69" i="10" s="1"/>
  <c r="C15" i="8"/>
  <c r="AO39" i="4"/>
  <c r="AP39" i="4"/>
  <c r="AR39" i="4"/>
  <c r="AX39" i="4"/>
  <c r="AY39" i="4"/>
  <c r="AZ39" i="4"/>
  <c r="BA39" i="4"/>
  <c r="BC39" i="4"/>
  <c r="BJ39" i="4"/>
  <c r="BK39" i="4"/>
  <c r="BM41" i="4"/>
  <c r="J38" i="20" s="1"/>
  <c r="J45" i="20"/>
  <c r="J41" i="20" s="1"/>
  <c r="AE39" i="4"/>
  <c r="AF39" i="4"/>
  <c r="AD39" i="4"/>
  <c r="Y34" i="4"/>
  <c r="T39" i="4"/>
  <c r="T67" i="4"/>
  <c r="T66" i="4" s="1"/>
  <c r="Q39" i="4"/>
  <c r="V39" i="4"/>
  <c r="W39" i="4"/>
  <c r="X39" i="4"/>
  <c r="Z39" i="4"/>
  <c r="AA39" i="4"/>
  <c r="AB39" i="4"/>
  <c r="R41" i="4"/>
  <c r="S41" i="4" s="1"/>
  <c r="L55" i="4"/>
  <c r="L50" i="4" s="1"/>
  <c r="R67" i="4"/>
  <c r="I66" i="4"/>
  <c r="H66" i="4"/>
  <c r="I55" i="4"/>
  <c r="I50" i="4" s="1"/>
  <c r="J55" i="4"/>
  <c r="J50" i="4" s="1"/>
  <c r="K55" i="4"/>
  <c r="K50" i="4" s="1"/>
  <c r="H55" i="4"/>
  <c r="M50" i="4"/>
  <c r="H50" i="4"/>
  <c r="I39" i="4"/>
  <c r="H39" i="4"/>
  <c r="K39" i="4"/>
  <c r="L40" i="4"/>
  <c r="L39" i="4" s="1"/>
  <c r="E41" i="2"/>
  <c r="F41" i="2"/>
  <c r="G41" i="2"/>
  <c r="H41" i="2"/>
  <c r="D41" i="2"/>
  <c r="S67" i="4" l="1"/>
  <c r="S66" i="4" s="1"/>
  <c r="R66" i="4"/>
  <c r="U67" i="4"/>
  <c r="S67" i="8" s="1"/>
  <c r="S66" i="8" s="1"/>
  <c r="K67" i="8"/>
  <c r="K66" i="8" s="1"/>
  <c r="R40" i="4"/>
  <c r="S40" i="4" s="1"/>
  <c r="U40" i="4" s="1"/>
  <c r="BQ42" i="10"/>
  <c r="BQ41" i="10" s="1"/>
  <c r="AK41" i="10"/>
  <c r="AH48" i="8"/>
  <c r="J40" i="20"/>
  <c r="J63" i="20"/>
  <c r="J62" i="20" s="1"/>
  <c r="BM40" i="4"/>
  <c r="AN67" i="4" l="1"/>
  <c r="AN66" i="4" s="1"/>
  <c r="U66" i="4"/>
  <c r="AJ48" i="8"/>
  <c r="AJ44" i="8" s="1"/>
  <c r="AH44" i="8"/>
  <c r="R39" i="4"/>
  <c r="AE67" i="8"/>
  <c r="AE66" i="8" s="1"/>
  <c r="N67" i="8"/>
  <c r="N66" i="8" s="1"/>
  <c r="P67" i="8"/>
  <c r="P66" i="8" s="1"/>
  <c r="BM39" i="4"/>
  <c r="J37" i="20"/>
  <c r="J36" i="20" s="1"/>
  <c r="E50" i="10"/>
  <c r="E46" i="10" s="1"/>
  <c r="BY43" i="10"/>
  <c r="M43" i="12"/>
  <c r="U41" i="4"/>
  <c r="AQ41" i="4" s="1"/>
  <c r="BL41" i="4" s="1"/>
  <c r="D38" i="20"/>
  <c r="S39" i="4"/>
  <c r="AI67" i="8" l="1"/>
  <c r="AI66" i="8" s="1"/>
  <c r="AF67" i="8"/>
  <c r="BI50" i="10"/>
  <c r="BI46" i="10" s="1"/>
  <c r="U39" i="4"/>
  <c r="AK43" i="12"/>
  <c r="K38" i="20"/>
  <c r="F38" i="20"/>
  <c r="AN41" i="4"/>
  <c r="AJ67" i="8" l="1"/>
  <c r="AJ66" i="8" s="1"/>
  <c r="AF66" i="8"/>
  <c r="D69" i="10"/>
  <c r="D68" i="10" s="1"/>
  <c r="BY50" i="10"/>
  <c r="BY46" i="10" s="1"/>
  <c r="AC50" i="13"/>
  <c r="E69" i="10"/>
  <c r="E68" i="10" s="1"/>
  <c r="M38" i="20"/>
  <c r="BI41" i="4"/>
  <c r="I38" i="20"/>
  <c r="K45" i="20" l="1"/>
  <c r="K41" i="20" s="1"/>
  <c r="AK50" i="13"/>
  <c r="AK46" i="13" s="1"/>
  <c r="AC46" i="13"/>
  <c r="U69" i="10"/>
  <c r="U68" i="10" s="1"/>
  <c r="D45" i="20"/>
  <c r="D41" i="20" s="1"/>
  <c r="AS69" i="10"/>
  <c r="AS68" i="10" s="1"/>
  <c r="CQ34" i="23"/>
  <c r="CQ33" i="23"/>
  <c r="CQ32" i="23"/>
  <c r="CQ31" i="23"/>
  <c r="CQ30" i="23"/>
  <c r="CQ29" i="23"/>
  <c r="CQ28" i="23"/>
  <c r="CF27" i="23"/>
  <c r="BU27" i="23"/>
  <c r="BJ27" i="23"/>
  <c r="CQ26" i="23"/>
  <c r="CQ25" i="23"/>
  <c r="CQ24" i="23"/>
  <c r="CQ23" i="23"/>
  <c r="CQ19" i="23"/>
  <c r="CQ18" i="23"/>
  <c r="CQ17" i="23"/>
  <c r="CF16" i="23"/>
  <c r="BU16" i="23"/>
  <c r="BJ16" i="23"/>
  <c r="CQ15" i="23"/>
  <c r="BJ13" i="23"/>
  <c r="DA6" i="23"/>
  <c r="CD5" i="23"/>
  <c r="BZ74" i="22"/>
  <c r="BL74" i="22"/>
  <c r="BZ43" i="22"/>
  <c r="BL38" i="22"/>
  <c r="CN17" i="22"/>
  <c r="BZ17" i="22"/>
  <c r="BL17" i="22"/>
  <c r="H35" i="20"/>
  <c r="H34" i="20" s="1"/>
  <c r="O36" i="20"/>
  <c r="O35" i="20" s="1"/>
  <c r="O34" i="20" s="1"/>
  <c r="P36" i="20"/>
  <c r="P35" i="20" s="1"/>
  <c r="P34" i="20" s="1"/>
  <c r="Q36" i="20"/>
  <c r="Q35" i="20" s="1"/>
  <c r="Q34" i="20" s="1"/>
  <c r="R36" i="20"/>
  <c r="R35" i="20" s="1"/>
  <c r="R34" i="20" s="1"/>
  <c r="S36" i="20"/>
  <c r="S35" i="20" s="1"/>
  <c r="S34" i="20" s="1"/>
  <c r="T36" i="20"/>
  <c r="T35" i="20" s="1"/>
  <c r="T34" i="20" s="1"/>
  <c r="U36" i="20"/>
  <c r="U35" i="20" s="1"/>
  <c r="V36" i="20"/>
  <c r="V35" i="20" s="1"/>
  <c r="V34" i="20" s="1"/>
  <c r="W36" i="20"/>
  <c r="W35" i="20" s="1"/>
  <c r="W34" i="20" s="1"/>
  <c r="Z36" i="20"/>
  <c r="Z35" i="20" s="1"/>
  <c r="Z34" i="20" s="1"/>
  <c r="AA36" i="20"/>
  <c r="AA35" i="20" s="1"/>
  <c r="AA34" i="20" s="1"/>
  <c r="AA13" i="20" s="1"/>
  <c r="AA12" i="20" s="1"/>
  <c r="E35" i="20"/>
  <c r="E34" i="20" s="1"/>
  <c r="G35" i="20"/>
  <c r="G34" i="20" s="1"/>
  <c r="L35" i="20"/>
  <c r="L34" i="20" s="1"/>
  <c r="L12" i="20" s="1"/>
  <c r="N35" i="20"/>
  <c r="N34" i="20" s="1"/>
  <c r="D47" i="20"/>
  <c r="G14" i="20"/>
  <c r="H14" i="20"/>
  <c r="L14" i="20"/>
  <c r="N14" i="20"/>
  <c r="O14" i="20"/>
  <c r="P14" i="20"/>
  <c r="Q14" i="20"/>
  <c r="R14" i="20"/>
  <c r="S14" i="20"/>
  <c r="T14" i="20"/>
  <c r="V14" i="20"/>
  <c r="W14" i="20"/>
  <c r="X14" i="20"/>
  <c r="Y14" i="20"/>
  <c r="Z14" i="20"/>
  <c r="AA14" i="20"/>
  <c r="U31" i="20"/>
  <c r="U14" i="20" s="1"/>
  <c r="E14" i="20"/>
  <c r="C14" i="20"/>
  <c r="C13" i="20" s="1"/>
  <c r="C12" i="20" s="1"/>
  <c r="C34" i="20"/>
  <c r="M47" i="20"/>
  <c r="K47" i="20"/>
  <c r="I47" i="20"/>
  <c r="F47" i="20"/>
  <c r="Y37" i="20"/>
  <c r="Y36" i="20" s="1"/>
  <c r="Y35" i="20" s="1"/>
  <c r="Y34" i="20" s="1"/>
  <c r="X37" i="20"/>
  <c r="X36" i="20" s="1"/>
  <c r="X35" i="20" s="1"/>
  <c r="X34" i="20" s="1"/>
  <c r="J35" i="20"/>
  <c r="J34" i="20" s="1"/>
  <c r="D31" i="20"/>
  <c r="D14" i="20" s="1"/>
  <c r="J31" i="20"/>
  <c r="J14" i="20" s="1"/>
  <c r="K51" i="19"/>
  <c r="K46" i="19" s="1"/>
  <c r="J51" i="19"/>
  <c r="J46" i="19" s="1"/>
  <c r="I51" i="19"/>
  <c r="H51" i="19"/>
  <c r="G51" i="19"/>
  <c r="F51" i="19"/>
  <c r="I46" i="19"/>
  <c r="H46" i="19"/>
  <c r="G46" i="19"/>
  <c r="F46" i="19"/>
  <c r="E46" i="19"/>
  <c r="D46" i="19"/>
  <c r="K40" i="19"/>
  <c r="J40" i="19"/>
  <c r="I40" i="19"/>
  <c r="H40" i="19"/>
  <c r="G40" i="19"/>
  <c r="F40" i="19"/>
  <c r="E39" i="19"/>
  <c r="D39" i="19"/>
  <c r="K39" i="19"/>
  <c r="J39" i="19"/>
  <c r="I39" i="19"/>
  <c r="H39" i="19"/>
  <c r="G39" i="19"/>
  <c r="F39" i="19"/>
  <c r="K35" i="19"/>
  <c r="K34" i="19" s="1"/>
  <c r="J35" i="19"/>
  <c r="J34" i="19" s="1"/>
  <c r="I35" i="19"/>
  <c r="I34" i="19" s="1"/>
  <c r="H35" i="19"/>
  <c r="H34" i="19" s="1"/>
  <c r="G35" i="19"/>
  <c r="G34" i="19" s="1"/>
  <c r="F35" i="19"/>
  <c r="F34" i="19" s="1"/>
  <c r="E34" i="19"/>
  <c r="K30" i="19"/>
  <c r="J30" i="19"/>
  <c r="I30" i="19"/>
  <c r="I13" i="19" s="1"/>
  <c r="H30" i="19"/>
  <c r="H13" i="19" s="1"/>
  <c r="G30" i="19"/>
  <c r="G13" i="19" s="1"/>
  <c r="F30" i="19"/>
  <c r="F13" i="19" s="1"/>
  <c r="E13" i="19"/>
  <c r="D13" i="19"/>
  <c r="K13" i="19"/>
  <c r="J13" i="19"/>
  <c r="S52" i="18"/>
  <c r="S47" i="18" s="1"/>
  <c r="T52" i="18"/>
  <c r="T47" i="18" s="1"/>
  <c r="U52" i="18"/>
  <c r="U47" i="18" s="1"/>
  <c r="V52" i="18"/>
  <c r="V47" i="18" s="1"/>
  <c r="W52" i="18"/>
  <c r="W47" i="18" s="1"/>
  <c r="X52" i="18"/>
  <c r="X47" i="18" s="1"/>
  <c r="Y52" i="18"/>
  <c r="Y47" i="18" s="1"/>
  <c r="Z52" i="18"/>
  <c r="Z47" i="18" s="1"/>
  <c r="AA52" i="18"/>
  <c r="AA47" i="18" s="1"/>
  <c r="AB52" i="18"/>
  <c r="AB47" i="18" s="1"/>
  <c r="AC47" i="18"/>
  <c r="AD52" i="18"/>
  <c r="AD47" i="18" s="1"/>
  <c r="AE52" i="18"/>
  <c r="AE47" i="18" s="1"/>
  <c r="S41" i="18"/>
  <c r="S40" i="18" s="1"/>
  <c r="T41" i="18"/>
  <c r="T40" i="18" s="1"/>
  <c r="U41" i="18"/>
  <c r="U40" i="18" s="1"/>
  <c r="V41" i="18"/>
  <c r="V40" i="18" s="1"/>
  <c r="W41" i="18"/>
  <c r="W40" i="18" s="1"/>
  <c r="X41" i="18"/>
  <c r="X40" i="18" s="1"/>
  <c r="Y41" i="18"/>
  <c r="Y40" i="18" s="1"/>
  <c r="Z41" i="18"/>
  <c r="Z40" i="18" s="1"/>
  <c r="AA41" i="18"/>
  <c r="AA40" i="18" s="1"/>
  <c r="AB41" i="18"/>
  <c r="AB40" i="18" s="1"/>
  <c r="AC40" i="18"/>
  <c r="AD41" i="18"/>
  <c r="AD40" i="18" s="1"/>
  <c r="AE41" i="18"/>
  <c r="AE40" i="18" s="1"/>
  <c r="S35" i="18"/>
  <c r="T35" i="18"/>
  <c r="U35" i="18"/>
  <c r="V35" i="18"/>
  <c r="W35" i="18"/>
  <c r="X35" i="18"/>
  <c r="Y35" i="18"/>
  <c r="Z35" i="18"/>
  <c r="AA35" i="18"/>
  <c r="AB35" i="18"/>
  <c r="AC35" i="18"/>
  <c r="AD35" i="18"/>
  <c r="AE35" i="18"/>
  <c r="T14" i="18"/>
  <c r="U31" i="18"/>
  <c r="U14" i="18" s="1"/>
  <c r="V31" i="18"/>
  <c r="V14" i="18" s="1"/>
  <c r="W31" i="18"/>
  <c r="W14" i="18" s="1"/>
  <c r="X31" i="18"/>
  <c r="Y31" i="18"/>
  <c r="Y14" i="18" s="1"/>
  <c r="Z31" i="18"/>
  <c r="Z14" i="18" s="1"/>
  <c r="AA31" i="18"/>
  <c r="AA14" i="18" s="1"/>
  <c r="AB31" i="18"/>
  <c r="AC14" i="18"/>
  <c r="AD14" i="18"/>
  <c r="AE14" i="18"/>
  <c r="S14" i="18"/>
  <c r="X14" i="18"/>
  <c r="AB14" i="18"/>
  <c r="R52" i="18"/>
  <c r="Q52" i="18"/>
  <c r="Q47" i="18" s="1"/>
  <c r="P52" i="18"/>
  <c r="P47" i="18" s="1"/>
  <c r="O52" i="18"/>
  <c r="O47" i="18" s="1"/>
  <c r="N52" i="18"/>
  <c r="M52" i="18"/>
  <c r="L52" i="18"/>
  <c r="L47" i="18" s="1"/>
  <c r="K52" i="18"/>
  <c r="K47" i="18" s="1"/>
  <c r="J52" i="18"/>
  <c r="I52" i="18"/>
  <c r="I47" i="18" s="1"/>
  <c r="H52" i="18"/>
  <c r="H47" i="18" s="1"/>
  <c r="G52" i="18"/>
  <c r="G47" i="18" s="1"/>
  <c r="F52" i="18"/>
  <c r="E52" i="18"/>
  <c r="D52" i="18"/>
  <c r="D47" i="18" s="1"/>
  <c r="R47" i="18"/>
  <c r="N47" i="18"/>
  <c r="M47" i="18"/>
  <c r="J47" i="18"/>
  <c r="F47" i="18"/>
  <c r="E47" i="18"/>
  <c r="R41" i="18"/>
  <c r="R40" i="18" s="1"/>
  <c r="Q41" i="18"/>
  <c r="Q40" i="18" s="1"/>
  <c r="P41" i="18"/>
  <c r="O41" i="18"/>
  <c r="O40" i="18" s="1"/>
  <c r="N41" i="18"/>
  <c r="N40" i="18" s="1"/>
  <c r="M41" i="18"/>
  <c r="M40" i="18" s="1"/>
  <c r="L41" i="18"/>
  <c r="L40" i="18" s="1"/>
  <c r="K41" i="18"/>
  <c r="K40" i="18" s="1"/>
  <c r="J41" i="18"/>
  <c r="J40" i="18" s="1"/>
  <c r="I41" i="18"/>
  <c r="I40" i="18" s="1"/>
  <c r="H41" i="18"/>
  <c r="H40" i="18" s="1"/>
  <c r="G41" i="18"/>
  <c r="G40" i="18" s="1"/>
  <c r="F41" i="18"/>
  <c r="F40" i="18" s="1"/>
  <c r="E41" i="18"/>
  <c r="E40" i="18" s="1"/>
  <c r="D41" i="18"/>
  <c r="D40" i="18" s="1"/>
  <c r="P40" i="18"/>
  <c r="R35" i="18"/>
  <c r="Q35" i="18"/>
  <c r="P35" i="18"/>
  <c r="O36" i="18"/>
  <c r="O35" i="18" s="1"/>
  <c r="N36" i="18"/>
  <c r="N35" i="18" s="1"/>
  <c r="M36" i="18"/>
  <c r="M35" i="18" s="1"/>
  <c r="L36" i="18"/>
  <c r="L35" i="18" s="1"/>
  <c r="K36" i="18"/>
  <c r="K35" i="18" s="1"/>
  <c r="J36" i="18"/>
  <c r="J35" i="18" s="1"/>
  <c r="I36" i="18"/>
  <c r="I35" i="18" s="1"/>
  <c r="H36" i="18"/>
  <c r="H35" i="18" s="1"/>
  <c r="G36" i="18"/>
  <c r="G35" i="18" s="1"/>
  <c r="F36" i="18"/>
  <c r="F35" i="18" s="1"/>
  <c r="E36" i="18"/>
  <c r="E35" i="18" s="1"/>
  <c r="R14" i="18"/>
  <c r="Q31" i="18"/>
  <c r="Q14" i="18" s="1"/>
  <c r="P14" i="18"/>
  <c r="O31" i="18"/>
  <c r="N31" i="18"/>
  <c r="M31" i="18"/>
  <c r="M14" i="18" s="1"/>
  <c r="L31" i="18"/>
  <c r="L14" i="18" s="1"/>
  <c r="K31" i="18"/>
  <c r="K14" i="18" s="1"/>
  <c r="J31" i="18"/>
  <c r="J14" i="18" s="1"/>
  <c r="I31" i="18"/>
  <c r="I14" i="18" s="1"/>
  <c r="H31" i="18"/>
  <c r="H14" i="18" s="1"/>
  <c r="G31" i="18"/>
  <c r="G14" i="18" s="1"/>
  <c r="F31" i="18"/>
  <c r="F14" i="18" s="1"/>
  <c r="E31" i="18"/>
  <c r="E14" i="18" s="1"/>
  <c r="D31" i="18"/>
  <c r="D14" i="18" s="1"/>
  <c r="O14" i="18"/>
  <c r="N14" i="18"/>
  <c r="M12" i="17"/>
  <c r="M10" i="17" s="1"/>
  <c r="L12" i="17"/>
  <c r="N12" i="17"/>
  <c r="O12" i="17"/>
  <c r="P12" i="17"/>
  <c r="Q12" i="17"/>
  <c r="R12" i="17"/>
  <c r="L33" i="17"/>
  <c r="M34" i="17"/>
  <c r="N33" i="17"/>
  <c r="O33" i="17"/>
  <c r="P33" i="17"/>
  <c r="Q33" i="17"/>
  <c r="R33" i="17"/>
  <c r="L38" i="17"/>
  <c r="M38" i="17"/>
  <c r="N38" i="17"/>
  <c r="O38" i="17"/>
  <c r="P38" i="17"/>
  <c r="Q38" i="17"/>
  <c r="R38" i="17"/>
  <c r="L45" i="17"/>
  <c r="M45" i="17"/>
  <c r="N45" i="17"/>
  <c r="O45" i="17"/>
  <c r="P45" i="17"/>
  <c r="Q45" i="17"/>
  <c r="R45" i="17"/>
  <c r="D10" i="17"/>
  <c r="H45" i="17"/>
  <c r="G50" i="17"/>
  <c r="F50" i="17"/>
  <c r="F45" i="17" s="1"/>
  <c r="E50" i="17"/>
  <c r="E45" i="17" s="1"/>
  <c r="D50" i="17"/>
  <c r="D45" i="17" s="1"/>
  <c r="K45" i="17"/>
  <c r="J45" i="17"/>
  <c r="I45" i="17"/>
  <c r="G45" i="17"/>
  <c r="K38" i="17"/>
  <c r="J38" i="17"/>
  <c r="I38" i="17"/>
  <c r="G39" i="17"/>
  <c r="F38" i="17"/>
  <c r="E38" i="17"/>
  <c r="H38" i="17"/>
  <c r="G38" i="17"/>
  <c r="D38" i="17"/>
  <c r="K33" i="17"/>
  <c r="I33" i="17"/>
  <c r="H33" i="17"/>
  <c r="G34" i="17"/>
  <c r="G33" i="17" s="1"/>
  <c r="F34" i="17"/>
  <c r="E34" i="17"/>
  <c r="D34" i="17"/>
  <c r="J33" i="17"/>
  <c r="H12" i="17"/>
  <c r="G29" i="17"/>
  <c r="G12" i="17" s="1"/>
  <c r="F12" i="17"/>
  <c r="E12" i="17"/>
  <c r="D12" i="17"/>
  <c r="K12" i="17"/>
  <c r="J12" i="17"/>
  <c r="I12" i="17"/>
  <c r="K57" i="16"/>
  <c r="J57" i="16"/>
  <c r="I57" i="16"/>
  <c r="I52" i="16" s="1"/>
  <c r="H57" i="16"/>
  <c r="H52" i="16" s="1"/>
  <c r="G57" i="16"/>
  <c r="G52" i="16" s="1"/>
  <c r="F57" i="16"/>
  <c r="F52" i="16" s="1"/>
  <c r="E57" i="16"/>
  <c r="E52" i="16" s="1"/>
  <c r="D57" i="16"/>
  <c r="D52" i="16" s="1"/>
  <c r="K52" i="16"/>
  <c r="J52" i="16"/>
  <c r="K46" i="16"/>
  <c r="J46" i="16"/>
  <c r="I46" i="16"/>
  <c r="H46" i="16"/>
  <c r="G46" i="16"/>
  <c r="F46" i="16"/>
  <c r="E46" i="16"/>
  <c r="D46" i="16"/>
  <c r="K45" i="16"/>
  <c r="J45" i="16"/>
  <c r="I45" i="16"/>
  <c r="H45" i="16"/>
  <c r="G45" i="16"/>
  <c r="F45" i="16"/>
  <c r="E45" i="16"/>
  <c r="D45" i="16"/>
  <c r="K41" i="16"/>
  <c r="J41" i="16"/>
  <c r="J40" i="16" s="1"/>
  <c r="I41" i="16"/>
  <c r="I40" i="16" s="1"/>
  <c r="H41" i="16"/>
  <c r="H40" i="16" s="1"/>
  <c r="G41" i="16"/>
  <c r="F41" i="16"/>
  <c r="F40" i="16" s="1"/>
  <c r="E41" i="16"/>
  <c r="E40" i="16" s="1"/>
  <c r="D41" i="16"/>
  <c r="D40" i="16" s="1"/>
  <c r="K40" i="16"/>
  <c r="K39" i="16" s="1"/>
  <c r="G40" i="16"/>
  <c r="K36" i="16"/>
  <c r="K19" i="16" s="1"/>
  <c r="J36" i="16"/>
  <c r="I36" i="16"/>
  <c r="I19" i="16" s="1"/>
  <c r="H36" i="16"/>
  <c r="G36" i="16"/>
  <c r="G19" i="16" s="1"/>
  <c r="F36" i="16"/>
  <c r="E36" i="16"/>
  <c r="E19" i="16" s="1"/>
  <c r="D36" i="16"/>
  <c r="J19" i="16"/>
  <c r="H19" i="16"/>
  <c r="F19" i="16"/>
  <c r="D19" i="16"/>
  <c r="AZ39" i="15"/>
  <c r="CU49" i="15"/>
  <c r="CU44" i="15" s="1"/>
  <c r="CU38" i="15" s="1"/>
  <c r="CU17" i="15" s="1"/>
  <c r="CU16" i="15" s="1"/>
  <c r="CS49" i="15"/>
  <c r="CS44" i="15" s="1"/>
  <c r="CQ49" i="15"/>
  <c r="CP49" i="15"/>
  <c r="CP44" i="15" s="1"/>
  <c r="CO49" i="15"/>
  <c r="CO44" i="15" s="1"/>
  <c r="CN49" i="15"/>
  <c r="CM49" i="15"/>
  <c r="CM44" i="15" s="1"/>
  <c r="CK49" i="15"/>
  <c r="CK44" i="15" s="1"/>
  <c r="CJ49" i="15"/>
  <c r="CJ44" i="15" s="1"/>
  <c r="CI49" i="15"/>
  <c r="CI44" i="15" s="1"/>
  <c r="CH49" i="15"/>
  <c r="CH44" i="15" s="1"/>
  <c r="CG49" i="15"/>
  <c r="CG44" i="15" s="1"/>
  <c r="CF49" i="15"/>
  <c r="CF44" i="15" s="1"/>
  <c r="CF41" i="15"/>
  <c r="CF39" i="15" s="1"/>
  <c r="CU41" i="15"/>
  <c r="CU39" i="15" s="1"/>
  <c r="CS41" i="15"/>
  <c r="CS39" i="15" s="1"/>
  <c r="CR41" i="15"/>
  <c r="CR39" i="15" s="1"/>
  <c r="CQ41" i="15"/>
  <c r="CQ39" i="15" s="1"/>
  <c r="CP41" i="15"/>
  <c r="CP39" i="15" s="1"/>
  <c r="CO41" i="15"/>
  <c r="CO39" i="15" s="1"/>
  <c r="CN41" i="15"/>
  <c r="CN39" i="15" s="1"/>
  <c r="CM41" i="15"/>
  <c r="CM39" i="15" s="1"/>
  <c r="CK41" i="15"/>
  <c r="CK39" i="15" s="1"/>
  <c r="CJ41" i="15"/>
  <c r="CJ39" i="15" s="1"/>
  <c r="CJ38" i="15" s="1"/>
  <c r="CI41" i="15"/>
  <c r="CI39" i="15" s="1"/>
  <c r="CH41" i="15"/>
  <c r="CH39" i="15" s="1"/>
  <c r="CG41" i="15"/>
  <c r="CG39" i="15" s="1"/>
  <c r="CG35" i="15"/>
  <c r="CG18" i="15" s="1"/>
  <c r="CH35" i="15"/>
  <c r="CH18" i="15" s="1"/>
  <c r="CI35" i="15"/>
  <c r="CI18" i="15" s="1"/>
  <c r="CJ35" i="15"/>
  <c r="CJ18" i="15" s="1"/>
  <c r="CF35" i="15"/>
  <c r="CF18" i="15" s="1"/>
  <c r="BE56" i="15"/>
  <c r="BD56" i="15"/>
  <c r="BC56" i="15"/>
  <c r="BB56" i="15"/>
  <c r="BA56" i="15"/>
  <c r="AZ56" i="15"/>
  <c r="AY56" i="15"/>
  <c r="AW56" i="15"/>
  <c r="AV56" i="15"/>
  <c r="AU56" i="15"/>
  <c r="AT56" i="15"/>
  <c r="AS56" i="15"/>
  <c r="AS51" i="15" s="1"/>
  <c r="AR56" i="15"/>
  <c r="AR51" i="15" s="1"/>
  <c r="AQ56" i="15"/>
  <c r="AQ51" i="15" s="1"/>
  <c r="AO56" i="15"/>
  <c r="AO51" i="15" s="1"/>
  <c r="AN56" i="15"/>
  <c r="AN51" i="15" s="1"/>
  <c r="AM56" i="15"/>
  <c r="AM51" i="15" s="1"/>
  <c r="AL56" i="15"/>
  <c r="AL51" i="15" s="1"/>
  <c r="AK56" i="15"/>
  <c r="AK51" i="15" s="1"/>
  <c r="AJ56" i="15"/>
  <c r="AJ51" i="15" s="1"/>
  <c r="AI56" i="15"/>
  <c r="AI51" i="15" s="1"/>
  <c r="AG56" i="15"/>
  <c r="AG51" i="15" s="1"/>
  <c r="AF56" i="15"/>
  <c r="AF51" i="15" s="1"/>
  <c r="AE56" i="15"/>
  <c r="AE51" i="15" s="1"/>
  <c r="AD56" i="15"/>
  <c r="AD51" i="15" s="1"/>
  <c r="AC56" i="15"/>
  <c r="AC51" i="15" s="1"/>
  <c r="AB56" i="15"/>
  <c r="AB51" i="15" s="1"/>
  <c r="AA56" i="15"/>
  <c r="AA51" i="15" s="1"/>
  <c r="Y56" i="15"/>
  <c r="Y51" i="15" s="1"/>
  <c r="X56" i="15"/>
  <c r="X51" i="15" s="1"/>
  <c r="W56" i="15"/>
  <c r="W51" i="15" s="1"/>
  <c r="V56" i="15"/>
  <c r="V51" i="15" s="1"/>
  <c r="U56" i="15"/>
  <c r="U51" i="15" s="1"/>
  <c r="T56" i="15"/>
  <c r="T51" i="15" s="1"/>
  <c r="S56" i="15"/>
  <c r="S51" i="15" s="1"/>
  <c r="Q56" i="15"/>
  <c r="Q51" i="15" s="1"/>
  <c r="P56" i="15"/>
  <c r="P51" i="15" s="1"/>
  <c r="O56" i="15"/>
  <c r="O51" i="15" s="1"/>
  <c r="N56" i="15"/>
  <c r="N51" i="15" s="1"/>
  <c r="M56" i="15"/>
  <c r="M51" i="15" s="1"/>
  <c r="L56" i="15"/>
  <c r="K56" i="15"/>
  <c r="K51" i="15" s="1"/>
  <c r="I56" i="15"/>
  <c r="I51" i="15" s="1"/>
  <c r="H56" i="15"/>
  <c r="H51" i="15" s="1"/>
  <c r="G56" i="15"/>
  <c r="G51" i="15" s="1"/>
  <c r="F56" i="15"/>
  <c r="F51" i="15" s="1"/>
  <c r="E56" i="15"/>
  <c r="E51" i="15" s="1"/>
  <c r="D56" i="15"/>
  <c r="D51" i="15" s="1"/>
  <c r="BE51" i="15"/>
  <c r="BD51" i="15"/>
  <c r="BC51" i="15"/>
  <c r="BB51" i="15"/>
  <c r="BA51" i="15"/>
  <c r="AZ51" i="15"/>
  <c r="AY51" i="15"/>
  <c r="AW51" i="15"/>
  <c r="AV51" i="15"/>
  <c r="AU51" i="15"/>
  <c r="AT51" i="15"/>
  <c r="L51" i="15"/>
  <c r="BE44" i="15"/>
  <c r="BD44" i="15"/>
  <c r="BC44" i="15"/>
  <c r="BB44" i="15"/>
  <c r="BA44" i="15"/>
  <c r="AZ44" i="15"/>
  <c r="AY44" i="15"/>
  <c r="AW44" i="15"/>
  <c r="AV44" i="15"/>
  <c r="AU44" i="15"/>
  <c r="AT44" i="15"/>
  <c r="AS44" i="15"/>
  <c r="AR44" i="15"/>
  <c r="AQ44" i="15"/>
  <c r="AO44" i="15"/>
  <c r="AN44" i="15"/>
  <c r="AM44" i="15"/>
  <c r="AL44" i="15"/>
  <c r="AK44" i="15"/>
  <c r="AJ44" i="15"/>
  <c r="AI44" i="15"/>
  <c r="AG44" i="15"/>
  <c r="AF44" i="15"/>
  <c r="AE44" i="15"/>
  <c r="AD44" i="15"/>
  <c r="AC44" i="15"/>
  <c r="AB44" i="15"/>
  <c r="AA44" i="15"/>
  <c r="Y44" i="15"/>
  <c r="X44" i="15"/>
  <c r="W44" i="15"/>
  <c r="V44" i="15"/>
  <c r="U44" i="15"/>
  <c r="T44" i="15"/>
  <c r="S44" i="15"/>
  <c r="Q44" i="15"/>
  <c r="P44" i="15"/>
  <c r="O44" i="15"/>
  <c r="N44" i="15"/>
  <c r="M44" i="15"/>
  <c r="L44" i="15"/>
  <c r="K44" i="15"/>
  <c r="I44" i="15"/>
  <c r="H44" i="15"/>
  <c r="G44" i="15"/>
  <c r="F44" i="15"/>
  <c r="E44" i="15"/>
  <c r="D44" i="15"/>
  <c r="AF39" i="15"/>
  <c r="AY39" i="15"/>
  <c r="AW39" i="15"/>
  <c r="AV39" i="15"/>
  <c r="AU39" i="15"/>
  <c r="AT39" i="15"/>
  <c r="AS39" i="15"/>
  <c r="AR39" i="15"/>
  <c r="AQ39" i="15"/>
  <c r="AO39" i="15"/>
  <c r="AN39" i="15"/>
  <c r="AM39" i="15"/>
  <c r="AL39" i="15"/>
  <c r="AK39" i="15"/>
  <c r="AJ39" i="15"/>
  <c r="AI39" i="15"/>
  <c r="AG39" i="15"/>
  <c r="AE39" i="15"/>
  <c r="AD39" i="15"/>
  <c r="AC39" i="15"/>
  <c r="AB39" i="15"/>
  <c r="AA39" i="15"/>
  <c r="Y39" i="15"/>
  <c r="X39" i="15"/>
  <c r="W39" i="15"/>
  <c r="V39" i="15"/>
  <c r="U39" i="15"/>
  <c r="T39" i="15"/>
  <c r="S39" i="15"/>
  <c r="Q39" i="15"/>
  <c r="P39" i="15"/>
  <c r="O39" i="15"/>
  <c r="N39" i="15"/>
  <c r="M39" i="15"/>
  <c r="L39" i="15"/>
  <c r="K39" i="15"/>
  <c r="I39" i="15"/>
  <c r="H39" i="15"/>
  <c r="G39" i="15"/>
  <c r="F39" i="15"/>
  <c r="E39" i="15"/>
  <c r="D39" i="15"/>
  <c r="BE35" i="15"/>
  <c r="BD35" i="15"/>
  <c r="BC35" i="15"/>
  <c r="BB35" i="15"/>
  <c r="BA35" i="15"/>
  <c r="AZ35" i="15"/>
  <c r="AY35" i="15"/>
  <c r="AW35" i="15"/>
  <c r="AV35" i="15"/>
  <c r="AU35" i="15"/>
  <c r="AT35" i="15"/>
  <c r="AS35" i="15"/>
  <c r="AR35" i="15"/>
  <c r="AQ35" i="15"/>
  <c r="AO35" i="15"/>
  <c r="AN35" i="15"/>
  <c r="AM35" i="15"/>
  <c r="AL35" i="15"/>
  <c r="AK35" i="15"/>
  <c r="AK18" i="15" s="1"/>
  <c r="AJ35" i="15"/>
  <c r="AJ18" i="15" s="1"/>
  <c r="AI35" i="15"/>
  <c r="AI18" i="15" s="1"/>
  <c r="AG35" i="15"/>
  <c r="AG18" i="15" s="1"/>
  <c r="AF35" i="15"/>
  <c r="AF18" i="15" s="1"/>
  <c r="AE35" i="15"/>
  <c r="AE18" i="15" s="1"/>
  <c r="AD35" i="15"/>
  <c r="AD18" i="15" s="1"/>
  <c r="AC35" i="15"/>
  <c r="AC18" i="15" s="1"/>
  <c r="AB35" i="15"/>
  <c r="AB18" i="15" s="1"/>
  <c r="AA35" i="15"/>
  <c r="AA18" i="15" s="1"/>
  <c r="Y35" i="15"/>
  <c r="Y18" i="15" s="1"/>
  <c r="X35" i="15"/>
  <c r="X18" i="15" s="1"/>
  <c r="W35" i="15"/>
  <c r="W18" i="15" s="1"/>
  <c r="V35" i="15"/>
  <c r="U35" i="15"/>
  <c r="U18" i="15" s="1"/>
  <c r="T35" i="15"/>
  <c r="T18" i="15" s="1"/>
  <c r="S35" i="15"/>
  <c r="S18" i="15" s="1"/>
  <c r="Q35" i="15"/>
  <c r="Q18" i="15" s="1"/>
  <c r="P35" i="15"/>
  <c r="P18" i="15" s="1"/>
  <c r="O35" i="15"/>
  <c r="O18" i="15" s="1"/>
  <c r="N35" i="15"/>
  <c r="N18" i="15" s="1"/>
  <c r="M35" i="15"/>
  <c r="L35" i="15"/>
  <c r="L18" i="15" s="1"/>
  <c r="K35" i="15"/>
  <c r="K18" i="15" s="1"/>
  <c r="I35" i="15"/>
  <c r="I18" i="15" s="1"/>
  <c r="H35" i="15"/>
  <c r="H18" i="15" s="1"/>
  <c r="G35" i="15"/>
  <c r="G18" i="15" s="1"/>
  <c r="F35" i="15"/>
  <c r="F18" i="15" s="1"/>
  <c r="E35" i="15"/>
  <c r="E18" i="15" s="1"/>
  <c r="D35" i="15"/>
  <c r="BE18" i="15"/>
  <c r="BD18" i="15"/>
  <c r="BC18" i="15"/>
  <c r="BB18" i="15"/>
  <c r="BA18" i="15"/>
  <c r="AZ18" i="15"/>
  <c r="AY18" i="15"/>
  <c r="AW18" i="15"/>
  <c r="AV18" i="15"/>
  <c r="AU18" i="15"/>
  <c r="AT18" i="15"/>
  <c r="AS18" i="15"/>
  <c r="AR18" i="15"/>
  <c r="AQ18" i="15"/>
  <c r="AO18" i="15"/>
  <c r="AN18" i="15"/>
  <c r="AM18" i="15"/>
  <c r="AL18" i="15"/>
  <c r="V18" i="15"/>
  <c r="M18" i="15"/>
  <c r="D18" i="15"/>
  <c r="AE41" i="14"/>
  <c r="AQ52" i="14"/>
  <c r="AR57" i="14"/>
  <c r="AR52" i="14" s="1"/>
  <c r="AS57" i="14"/>
  <c r="AS52" i="14" s="1"/>
  <c r="AT57" i="14"/>
  <c r="AT52" i="14" s="1"/>
  <c r="AU57" i="14"/>
  <c r="AU52" i="14" s="1"/>
  <c r="AV57" i="14"/>
  <c r="AV52" i="14" s="1"/>
  <c r="AX57" i="14"/>
  <c r="AX52" i="14" s="1"/>
  <c r="AY57" i="14"/>
  <c r="AY52" i="14" s="1"/>
  <c r="AZ57" i="14"/>
  <c r="AZ52" i="14" s="1"/>
  <c r="BA57" i="14"/>
  <c r="BA52" i="14" s="1"/>
  <c r="BB57" i="14"/>
  <c r="BB52" i="14" s="1"/>
  <c r="BC57" i="14"/>
  <c r="BC52" i="14" s="1"/>
  <c r="BE57" i="14"/>
  <c r="BE52" i="14" s="1"/>
  <c r="AQ45" i="14"/>
  <c r="AR45" i="14"/>
  <c r="AS45" i="14"/>
  <c r="AT45" i="14"/>
  <c r="AU45" i="14"/>
  <c r="AV45" i="14"/>
  <c r="AX45" i="14"/>
  <c r="AY45" i="14"/>
  <c r="AZ45" i="14"/>
  <c r="BA45" i="14"/>
  <c r="BB45" i="14"/>
  <c r="BC45" i="14"/>
  <c r="BE45" i="14"/>
  <c r="AQ41" i="14"/>
  <c r="AQ40" i="14" s="1"/>
  <c r="AQ39" i="14" s="1"/>
  <c r="AR41" i="14"/>
  <c r="AR40" i="14" s="1"/>
  <c r="AS41" i="14"/>
  <c r="AS40" i="14" s="1"/>
  <c r="AT41" i="14"/>
  <c r="AT40" i="14" s="1"/>
  <c r="AU41" i="14"/>
  <c r="AU40" i="14" s="1"/>
  <c r="AV41" i="14"/>
  <c r="AV40" i="14" s="1"/>
  <c r="AX41" i="14"/>
  <c r="AX40" i="14" s="1"/>
  <c r="AY41" i="14"/>
  <c r="AY40" i="14" s="1"/>
  <c r="AZ41" i="14"/>
  <c r="AZ40" i="14" s="1"/>
  <c r="BA41" i="14"/>
  <c r="BA40" i="14" s="1"/>
  <c r="BB41" i="14"/>
  <c r="BB40" i="14" s="1"/>
  <c r="BC41" i="14"/>
  <c r="BC40" i="14" s="1"/>
  <c r="BE41" i="14"/>
  <c r="BE40" i="14" s="1"/>
  <c r="BA19" i="14"/>
  <c r="AQ36" i="14"/>
  <c r="AQ19" i="14" s="1"/>
  <c r="AR36" i="14"/>
  <c r="AR19" i="14" s="1"/>
  <c r="AS36" i="14"/>
  <c r="AS19" i="14" s="1"/>
  <c r="AT36" i="14"/>
  <c r="AT19" i="14" s="1"/>
  <c r="AU36" i="14"/>
  <c r="AU19" i="14" s="1"/>
  <c r="AV36" i="14"/>
  <c r="AV19" i="14" s="1"/>
  <c r="AX36" i="14"/>
  <c r="AX19" i="14" s="1"/>
  <c r="AY36" i="14"/>
  <c r="AY19" i="14" s="1"/>
  <c r="AZ36" i="14"/>
  <c r="AZ19" i="14" s="1"/>
  <c r="BA36" i="14"/>
  <c r="BB36" i="14"/>
  <c r="BB19" i="14" s="1"/>
  <c r="BC36" i="14"/>
  <c r="BC19" i="14" s="1"/>
  <c r="BE36" i="14"/>
  <c r="BE19" i="14" s="1"/>
  <c r="AM52" i="14"/>
  <c r="AL57" i="14"/>
  <c r="AL52" i="14" s="1"/>
  <c r="AH57" i="14"/>
  <c r="AH52" i="14" s="1"/>
  <c r="AO52" i="14"/>
  <c r="AN52" i="14"/>
  <c r="AK52" i="14"/>
  <c r="AJ57" i="14"/>
  <c r="AJ52" i="14" s="1"/>
  <c r="AG57" i="14"/>
  <c r="AG52" i="14" s="1"/>
  <c r="AF57" i="14"/>
  <c r="AF52" i="14" s="1"/>
  <c r="AE57" i="14"/>
  <c r="AE52" i="14" s="1"/>
  <c r="AD57" i="14"/>
  <c r="AD52" i="14" s="1"/>
  <c r="AC57" i="14"/>
  <c r="AC52" i="14" s="1"/>
  <c r="AA57" i="14"/>
  <c r="AA52" i="14" s="1"/>
  <c r="Z57" i="14"/>
  <c r="Z52" i="14" s="1"/>
  <c r="Y57" i="14"/>
  <c r="Y52" i="14" s="1"/>
  <c r="X57" i="14"/>
  <c r="X52" i="14" s="1"/>
  <c r="W57" i="14"/>
  <c r="W52" i="14" s="1"/>
  <c r="V57" i="14"/>
  <c r="T57" i="14"/>
  <c r="T52" i="14" s="1"/>
  <c r="S57" i="14"/>
  <c r="S52" i="14" s="1"/>
  <c r="R57" i="14"/>
  <c r="R52" i="14" s="1"/>
  <c r="Q57" i="14"/>
  <c r="Q52" i="14" s="1"/>
  <c r="P57" i="14"/>
  <c r="P52" i="14" s="1"/>
  <c r="O57" i="14"/>
  <c r="O52" i="14" s="1"/>
  <c r="N57" i="14"/>
  <c r="N52" i="14" s="1"/>
  <c r="M57" i="14"/>
  <c r="M52" i="14" s="1"/>
  <c r="L57" i="14"/>
  <c r="K57" i="14"/>
  <c r="K52" i="14" s="1"/>
  <c r="J57" i="14"/>
  <c r="J52" i="14" s="1"/>
  <c r="I57" i="14"/>
  <c r="I52" i="14" s="1"/>
  <c r="H57" i="14"/>
  <c r="H52" i="14" s="1"/>
  <c r="G57" i="14"/>
  <c r="G52" i="14" s="1"/>
  <c r="F57" i="14"/>
  <c r="F52" i="14" s="1"/>
  <c r="E57" i="14"/>
  <c r="E52" i="14" s="1"/>
  <c r="D57" i="14"/>
  <c r="D52" i="14" s="1"/>
  <c r="V52" i="14"/>
  <c r="L52" i="14"/>
  <c r="AM45" i="14"/>
  <c r="AH45" i="14"/>
  <c r="AO45" i="14"/>
  <c r="AN45" i="14"/>
  <c r="AL45" i="14"/>
  <c r="AJ45" i="14"/>
  <c r="AG45" i="14"/>
  <c r="AF45" i="14"/>
  <c r="AE45" i="14"/>
  <c r="AD45" i="14"/>
  <c r="AC45" i="14"/>
  <c r="AA45" i="14"/>
  <c r="Z45" i="14"/>
  <c r="X45" i="14"/>
  <c r="W45" i="14"/>
  <c r="V45" i="14"/>
  <c r="T45" i="14"/>
  <c r="S45" i="14"/>
  <c r="Q45" i="14"/>
  <c r="P45" i="14"/>
  <c r="N45" i="14"/>
  <c r="M45" i="14"/>
  <c r="L45" i="14"/>
  <c r="K45" i="14"/>
  <c r="J45" i="14"/>
  <c r="I45" i="14"/>
  <c r="H45" i="14"/>
  <c r="G45" i="14"/>
  <c r="F45" i="14"/>
  <c r="E45" i="14"/>
  <c r="AK45" i="14"/>
  <c r="Y45" i="14"/>
  <c r="R45" i="14"/>
  <c r="O45" i="14"/>
  <c r="D45" i="14"/>
  <c r="AL40" i="14"/>
  <c r="AO41" i="14"/>
  <c r="AO40" i="14" s="1"/>
  <c r="AN41" i="14"/>
  <c r="AN40" i="14" s="1"/>
  <c r="AM41" i="14"/>
  <c r="AM40" i="14" s="1"/>
  <c r="AM39" i="14" s="1"/>
  <c r="AK40" i="14"/>
  <c r="AJ41" i="14"/>
  <c r="AJ40" i="14" s="1"/>
  <c r="AH41" i="14"/>
  <c r="AH40" i="14" s="1"/>
  <c r="AG41" i="14"/>
  <c r="AG40" i="14" s="1"/>
  <c r="AF41" i="14"/>
  <c r="AF40" i="14" s="1"/>
  <c r="AD40" i="14"/>
  <c r="AC41" i="14"/>
  <c r="AC40" i="14" s="1"/>
  <c r="AA41" i="14"/>
  <c r="AA40" i="14" s="1"/>
  <c r="Z41" i="14"/>
  <c r="Z40" i="14" s="1"/>
  <c r="Y41" i="14"/>
  <c r="Y40" i="14" s="1"/>
  <c r="X41" i="14"/>
  <c r="X40" i="14" s="1"/>
  <c r="W41" i="14"/>
  <c r="W40" i="14" s="1"/>
  <c r="V41" i="14"/>
  <c r="V40" i="14" s="1"/>
  <c r="T41" i="14"/>
  <c r="T40" i="14" s="1"/>
  <c r="S41" i="14"/>
  <c r="S40" i="14" s="1"/>
  <c r="R41" i="14"/>
  <c r="R40" i="14" s="1"/>
  <c r="Q41" i="14"/>
  <c r="Q40" i="14" s="1"/>
  <c r="P41" i="14"/>
  <c r="P40" i="14" s="1"/>
  <c r="O41" i="14"/>
  <c r="O40" i="14" s="1"/>
  <c r="N41" i="14"/>
  <c r="N40" i="14" s="1"/>
  <c r="M41" i="14"/>
  <c r="M40" i="14" s="1"/>
  <c r="L41" i="14"/>
  <c r="L40" i="14" s="1"/>
  <c r="K41" i="14"/>
  <c r="K40" i="14" s="1"/>
  <c r="J41" i="14"/>
  <c r="J40" i="14" s="1"/>
  <c r="I41" i="14"/>
  <c r="I40" i="14" s="1"/>
  <c r="H41" i="14"/>
  <c r="H40" i="14" s="1"/>
  <c r="G41" i="14"/>
  <c r="G40" i="14" s="1"/>
  <c r="F41" i="14"/>
  <c r="F40" i="14" s="1"/>
  <c r="E41" i="14"/>
  <c r="E40" i="14" s="1"/>
  <c r="D41" i="14"/>
  <c r="D40" i="14" s="1"/>
  <c r="AE40" i="14"/>
  <c r="AO36" i="14"/>
  <c r="AO19" i="14" s="1"/>
  <c r="AK36" i="14"/>
  <c r="AK19" i="14" s="1"/>
  <c r="AD36" i="14"/>
  <c r="AD19" i="14" s="1"/>
  <c r="AJ36" i="14"/>
  <c r="AJ19" i="14" s="1"/>
  <c r="AN36" i="14"/>
  <c r="AN19" i="14" s="1"/>
  <c r="AM36" i="14"/>
  <c r="AM19" i="14" s="1"/>
  <c r="AH36" i="14"/>
  <c r="AG36" i="14"/>
  <c r="AF36" i="14"/>
  <c r="AE36" i="14"/>
  <c r="AE19" i="14" s="1"/>
  <c r="AC36" i="14"/>
  <c r="AC19" i="14" s="1"/>
  <c r="AA36" i="14"/>
  <c r="Z36" i="14"/>
  <c r="Z19" i="14" s="1"/>
  <c r="Y36" i="14"/>
  <c r="Y19" i="14" s="1"/>
  <c r="X36" i="14"/>
  <c r="X19" i="14" s="1"/>
  <c r="W36" i="14"/>
  <c r="V36" i="14"/>
  <c r="V19" i="14" s="1"/>
  <c r="T36" i="14"/>
  <c r="T19" i="14" s="1"/>
  <c r="S36" i="14"/>
  <c r="S19" i="14" s="1"/>
  <c r="R36" i="14"/>
  <c r="Q36" i="14"/>
  <c r="Q19" i="14" s="1"/>
  <c r="P19" i="14"/>
  <c r="O36" i="14"/>
  <c r="O19" i="14" s="1"/>
  <c r="N36" i="14"/>
  <c r="N19" i="14" s="1"/>
  <c r="M36" i="14"/>
  <c r="M19" i="14" s="1"/>
  <c r="L36" i="14"/>
  <c r="K36" i="14"/>
  <c r="K19" i="14" s="1"/>
  <c r="J36" i="14"/>
  <c r="I36" i="14"/>
  <c r="I19" i="14" s="1"/>
  <c r="H36" i="14"/>
  <c r="H19" i="14" s="1"/>
  <c r="G36" i="14"/>
  <c r="G19" i="14" s="1"/>
  <c r="F36" i="14"/>
  <c r="F19" i="14" s="1"/>
  <c r="E36" i="14"/>
  <c r="E19" i="14" s="1"/>
  <c r="D36" i="14"/>
  <c r="D19" i="14" s="1"/>
  <c r="AH19" i="14"/>
  <c r="AG19" i="14"/>
  <c r="AF19" i="14"/>
  <c r="AA19" i="14"/>
  <c r="W19" i="14"/>
  <c r="R19" i="14"/>
  <c r="L19" i="14"/>
  <c r="J19" i="14"/>
  <c r="AJ55" i="11"/>
  <c r="AJ50" i="11" s="1"/>
  <c r="AI55" i="11"/>
  <c r="AI50" i="11" s="1"/>
  <c r="AF55" i="11"/>
  <c r="AF50" i="11" s="1"/>
  <c r="AL48" i="11"/>
  <c r="AK48" i="11"/>
  <c r="AJ48" i="11"/>
  <c r="AI48" i="11"/>
  <c r="AI46" i="11" s="1"/>
  <c r="AI45" i="11" s="1"/>
  <c r="AH48" i="11"/>
  <c r="AG48" i="11"/>
  <c r="AF48" i="11"/>
  <c r="AL42" i="11"/>
  <c r="AK42" i="11"/>
  <c r="AK41" i="11" s="1"/>
  <c r="AK40" i="11" s="1"/>
  <c r="AJ42" i="11"/>
  <c r="AI42" i="11"/>
  <c r="AI41" i="11" s="1"/>
  <c r="AI40" i="11" s="1"/>
  <c r="AH42" i="11"/>
  <c r="AG42" i="11"/>
  <c r="AG41" i="11" s="1"/>
  <c r="AG40" i="11" s="1"/>
  <c r="AF42" i="11"/>
  <c r="AF41" i="11" s="1"/>
  <c r="AF40" i="11" s="1"/>
  <c r="AH37" i="11"/>
  <c r="AJ37" i="11"/>
  <c r="AJ36" i="11" s="1"/>
  <c r="AJ19" i="11" s="1"/>
  <c r="AK37" i="11"/>
  <c r="AL37" i="11"/>
  <c r="AF37" i="11"/>
  <c r="AJ37" i="12"/>
  <c r="AJ36" i="12" s="1"/>
  <c r="AJ19" i="12" s="1"/>
  <c r="AN40" i="12"/>
  <c r="AM40" i="12"/>
  <c r="AL40" i="12"/>
  <c r="AJ42" i="12"/>
  <c r="AJ41" i="12" s="1"/>
  <c r="AJ55" i="12"/>
  <c r="AJ50" i="12" s="1"/>
  <c r="AJ48" i="12"/>
  <c r="AJ46" i="12" s="1"/>
  <c r="AQ37" i="13"/>
  <c r="AO37" i="13"/>
  <c r="AN37" i="13"/>
  <c r="AL37" i="13"/>
  <c r="AJ37" i="13"/>
  <c r="AQ42" i="13"/>
  <c r="AO42" i="13"/>
  <c r="AO41" i="13" s="1"/>
  <c r="AO40" i="13" s="1"/>
  <c r="AN42" i="13"/>
  <c r="AM42" i="13"/>
  <c r="AM41" i="13" s="1"/>
  <c r="AM40" i="13" s="1"/>
  <c r="AL42" i="13"/>
  <c r="AK42" i="13"/>
  <c r="AK41" i="13" s="1"/>
  <c r="AK40" i="13" s="1"/>
  <c r="AJ42" i="13"/>
  <c r="AQ58" i="13"/>
  <c r="AO58" i="13"/>
  <c r="AN58" i="13"/>
  <c r="AM58" i="13"/>
  <c r="AM57" i="13" s="1"/>
  <c r="AM52" i="13" s="1"/>
  <c r="AL58" i="13"/>
  <c r="AK58" i="13"/>
  <c r="AJ58" i="13"/>
  <c r="AL50" i="13"/>
  <c r="AL46" i="13" s="1"/>
  <c r="AM50" i="13"/>
  <c r="AM46" i="13" s="1"/>
  <c r="AO50" i="13"/>
  <c r="AO46" i="13" s="1"/>
  <c r="AQ50" i="13"/>
  <c r="AQ46" i="13" s="1"/>
  <c r="AJ50" i="13"/>
  <c r="AN50" i="13"/>
  <c r="AN46" i="13" s="1"/>
  <c r="AQ57" i="13"/>
  <c r="AQ52" i="13" s="1"/>
  <c r="AO57" i="13"/>
  <c r="AO52" i="13" s="1"/>
  <c r="AN57" i="13"/>
  <c r="AN52" i="13" s="1"/>
  <c r="AL57" i="13"/>
  <c r="AL52" i="13" s="1"/>
  <c r="AK57" i="13"/>
  <c r="AK52" i="13" s="1"/>
  <c r="AJ57" i="13"/>
  <c r="AJ52" i="13" s="1"/>
  <c r="AI57" i="13"/>
  <c r="AI52" i="13" s="1"/>
  <c r="AG57" i="13"/>
  <c r="AG52" i="13" s="1"/>
  <c r="AF57" i="13"/>
  <c r="AE57" i="13"/>
  <c r="AE52" i="13" s="1"/>
  <c r="AD57" i="13"/>
  <c r="AD52" i="13" s="1"/>
  <c r="AC57" i="13"/>
  <c r="AC52" i="13" s="1"/>
  <c r="AB57" i="13"/>
  <c r="AB52" i="13" s="1"/>
  <c r="AA57" i="13"/>
  <c r="AA52" i="13" s="1"/>
  <c r="Y57" i="13"/>
  <c r="Y52" i="13" s="1"/>
  <c r="X57" i="13"/>
  <c r="X52" i="13" s="1"/>
  <c r="W57" i="13"/>
  <c r="W52" i="13" s="1"/>
  <c r="V57" i="13"/>
  <c r="V52" i="13" s="1"/>
  <c r="U57" i="13"/>
  <c r="U52" i="13" s="1"/>
  <c r="T57" i="13"/>
  <c r="T52" i="13" s="1"/>
  <c r="S57" i="13"/>
  <c r="S52" i="13" s="1"/>
  <c r="Q57" i="13"/>
  <c r="P57" i="13"/>
  <c r="P52" i="13" s="1"/>
  <c r="O57" i="13"/>
  <c r="O52" i="13" s="1"/>
  <c r="N57" i="13"/>
  <c r="N52" i="13" s="1"/>
  <c r="M57" i="13"/>
  <c r="M52" i="13" s="1"/>
  <c r="L57" i="13"/>
  <c r="L52" i="13" s="1"/>
  <c r="K57" i="13"/>
  <c r="K52" i="13" s="1"/>
  <c r="I57" i="13"/>
  <c r="I52" i="13" s="1"/>
  <c r="H57" i="13"/>
  <c r="H52" i="13" s="1"/>
  <c r="G57" i="13"/>
  <c r="G52" i="13" s="1"/>
  <c r="F57" i="13"/>
  <c r="F52" i="13" s="1"/>
  <c r="E57" i="13"/>
  <c r="D57" i="13"/>
  <c r="AF52" i="13"/>
  <c r="Q52" i="13"/>
  <c r="E52" i="13"/>
  <c r="D52" i="13"/>
  <c r="AJ45" i="13"/>
  <c r="AI45" i="13"/>
  <c r="AG45" i="13"/>
  <c r="AF45" i="13"/>
  <c r="AE45" i="13"/>
  <c r="AD45" i="13"/>
  <c r="AC45" i="13"/>
  <c r="AB45" i="13"/>
  <c r="AA45" i="13"/>
  <c r="Y45" i="13"/>
  <c r="W45" i="13"/>
  <c r="V45" i="13"/>
  <c r="T45" i="13"/>
  <c r="S45" i="13"/>
  <c r="Q45" i="13"/>
  <c r="O45" i="13"/>
  <c r="N45" i="13"/>
  <c r="M45" i="13"/>
  <c r="L45" i="13"/>
  <c r="I45" i="13"/>
  <c r="H45" i="13"/>
  <c r="G45" i="13"/>
  <c r="F45" i="13"/>
  <c r="E45" i="13"/>
  <c r="P45" i="13"/>
  <c r="K45" i="13"/>
  <c r="D45" i="13"/>
  <c r="AL41" i="13"/>
  <c r="AL40" i="13" s="1"/>
  <c r="AQ41" i="13"/>
  <c r="AQ40" i="13" s="1"/>
  <c r="AN41" i="13"/>
  <c r="AN40" i="13" s="1"/>
  <c r="AJ41" i="13"/>
  <c r="AJ40" i="13" s="1"/>
  <c r="AI41" i="13"/>
  <c r="AI40" i="13" s="1"/>
  <c r="AG41" i="13"/>
  <c r="AG40" i="13" s="1"/>
  <c r="AF41" i="13"/>
  <c r="AF40" i="13" s="1"/>
  <c r="AE41" i="13"/>
  <c r="AE40" i="13" s="1"/>
  <c r="AD41" i="13"/>
  <c r="AD40" i="13" s="1"/>
  <c r="AC41" i="13"/>
  <c r="AC40" i="13" s="1"/>
  <c r="AB41" i="13"/>
  <c r="AB40" i="13" s="1"/>
  <c r="AA41" i="13"/>
  <c r="AA40" i="13" s="1"/>
  <c r="Y41" i="13"/>
  <c r="Y40" i="13" s="1"/>
  <c r="X41" i="13"/>
  <c r="X40" i="13" s="1"/>
  <c r="W41" i="13"/>
  <c r="W40" i="13" s="1"/>
  <c r="V41" i="13"/>
  <c r="V40" i="13" s="1"/>
  <c r="U41" i="13"/>
  <c r="U40" i="13" s="1"/>
  <c r="T41" i="13"/>
  <c r="T40" i="13" s="1"/>
  <c r="S41" i="13"/>
  <c r="S40" i="13" s="1"/>
  <c r="Q41" i="13"/>
  <c r="Q40" i="13" s="1"/>
  <c r="P41" i="13"/>
  <c r="P40" i="13" s="1"/>
  <c r="O41" i="13"/>
  <c r="O40" i="13" s="1"/>
  <c r="N41" i="13"/>
  <c r="N40" i="13" s="1"/>
  <c r="M41" i="13"/>
  <c r="M40" i="13" s="1"/>
  <c r="L41" i="13"/>
  <c r="L40" i="13" s="1"/>
  <c r="K41" i="13"/>
  <c r="K40" i="13" s="1"/>
  <c r="I41" i="13"/>
  <c r="I40" i="13" s="1"/>
  <c r="H41" i="13"/>
  <c r="H40" i="13" s="1"/>
  <c r="G41" i="13"/>
  <c r="G40" i="13" s="1"/>
  <c r="D41" i="13"/>
  <c r="D40" i="13" s="1"/>
  <c r="W37" i="13"/>
  <c r="W36" i="13" s="1"/>
  <c r="W19" i="13" s="1"/>
  <c r="E37" i="13"/>
  <c r="AE37" i="13" s="1"/>
  <c r="AE36" i="13" s="1"/>
  <c r="AE19" i="13" s="1"/>
  <c r="AQ36" i="13"/>
  <c r="AQ19" i="13" s="1"/>
  <c r="AO36" i="13"/>
  <c r="AO19" i="13" s="1"/>
  <c r="AN36" i="13"/>
  <c r="AN19" i="13" s="1"/>
  <c r="AL36" i="13"/>
  <c r="AL19" i="13" s="1"/>
  <c r="AJ36" i="13"/>
  <c r="AJ19" i="13" s="1"/>
  <c r="AI36" i="13"/>
  <c r="AI19" i="13" s="1"/>
  <c r="AG36" i="13"/>
  <c r="AF36" i="13"/>
  <c r="AF19" i="13" s="1"/>
  <c r="AD36" i="13"/>
  <c r="AD19" i="13" s="1"/>
  <c r="AC36" i="13"/>
  <c r="AC19" i="13" s="1"/>
  <c r="AB36" i="13"/>
  <c r="AB19" i="13" s="1"/>
  <c r="AA36" i="13"/>
  <c r="AA19" i="13" s="1"/>
  <c r="Y36" i="13"/>
  <c r="Y19" i="13" s="1"/>
  <c r="X36" i="13"/>
  <c r="X19" i="13" s="1"/>
  <c r="V36" i="13"/>
  <c r="V19" i="13" s="1"/>
  <c r="U36" i="13"/>
  <c r="U19" i="13" s="1"/>
  <c r="T36" i="13"/>
  <c r="T19" i="13" s="1"/>
  <c r="S36" i="13"/>
  <c r="S19" i="13" s="1"/>
  <c r="Q36" i="13"/>
  <c r="Q19" i="13" s="1"/>
  <c r="P36" i="13"/>
  <c r="O36" i="13"/>
  <c r="O19" i="13" s="1"/>
  <c r="N36" i="13"/>
  <c r="N19" i="13" s="1"/>
  <c r="M36" i="13"/>
  <c r="M19" i="13" s="1"/>
  <c r="L36" i="13"/>
  <c r="L19" i="13" s="1"/>
  <c r="K36" i="13"/>
  <c r="I36" i="13"/>
  <c r="I19" i="13" s="1"/>
  <c r="H36" i="13"/>
  <c r="H19" i="13" s="1"/>
  <c r="G36" i="13"/>
  <c r="G19" i="13" s="1"/>
  <c r="F36" i="13"/>
  <c r="F19" i="13" s="1"/>
  <c r="D36" i="13"/>
  <c r="D19" i="13" s="1"/>
  <c r="AG19" i="13"/>
  <c r="P19" i="13"/>
  <c r="K19" i="13"/>
  <c r="AK55" i="12"/>
  <c r="AK50" i="12" s="1"/>
  <c r="AI55" i="12"/>
  <c r="AI50" i="12" s="1"/>
  <c r="AG55" i="12"/>
  <c r="AG50" i="12" s="1"/>
  <c r="AF55" i="12"/>
  <c r="AF50" i="12" s="1"/>
  <c r="AE55" i="12"/>
  <c r="AE50" i="12" s="1"/>
  <c r="AD55" i="12"/>
  <c r="AD50" i="12" s="1"/>
  <c r="AC55" i="12"/>
  <c r="AC50" i="12" s="1"/>
  <c r="AB55" i="12"/>
  <c r="U55" i="12"/>
  <c r="U50" i="12" s="1"/>
  <c r="T55" i="12"/>
  <c r="T50" i="12" s="1"/>
  <c r="S55" i="12"/>
  <c r="S50" i="12" s="1"/>
  <c r="Q55" i="12"/>
  <c r="P55" i="12"/>
  <c r="P50" i="12" s="1"/>
  <c r="O55" i="12"/>
  <c r="O50" i="12" s="1"/>
  <c r="N55" i="12"/>
  <c r="N50" i="12" s="1"/>
  <c r="M55" i="12"/>
  <c r="L55" i="12"/>
  <c r="L50" i="12" s="1"/>
  <c r="K55" i="12"/>
  <c r="K50" i="12" s="1"/>
  <c r="I55" i="12"/>
  <c r="I50" i="12" s="1"/>
  <c r="H55" i="12"/>
  <c r="H50" i="12" s="1"/>
  <c r="G55" i="12"/>
  <c r="G50" i="12" s="1"/>
  <c r="F55" i="12"/>
  <c r="F50" i="12" s="1"/>
  <c r="E55" i="12"/>
  <c r="E50" i="12" s="1"/>
  <c r="D55" i="12"/>
  <c r="AB50" i="12"/>
  <c r="Q50" i="12"/>
  <c r="M50" i="12"/>
  <c r="D50" i="12"/>
  <c r="AQ45" i="12"/>
  <c r="AO45" i="12"/>
  <c r="AN45" i="12"/>
  <c r="AK45" i="12"/>
  <c r="AJ45" i="12"/>
  <c r="AI45" i="12"/>
  <c r="AG45" i="12"/>
  <c r="AF45" i="12"/>
  <c r="AD45" i="12"/>
  <c r="AC45" i="12"/>
  <c r="AB45" i="12"/>
  <c r="Y45" i="12"/>
  <c r="X45" i="12"/>
  <c r="W45" i="12"/>
  <c r="V45" i="12"/>
  <c r="U45" i="12"/>
  <c r="T45" i="12"/>
  <c r="S45" i="12"/>
  <c r="Q45" i="12"/>
  <c r="P45" i="12"/>
  <c r="O45" i="12"/>
  <c r="N45" i="12"/>
  <c r="L45" i="12"/>
  <c r="K45" i="12"/>
  <c r="I45" i="12"/>
  <c r="H45" i="12"/>
  <c r="G45" i="12"/>
  <c r="F45" i="12"/>
  <c r="E45" i="12"/>
  <c r="AM45" i="12"/>
  <c r="AL45" i="12"/>
  <c r="AE45" i="12"/>
  <c r="AA45" i="12"/>
  <c r="M45" i="12"/>
  <c r="D45" i="12"/>
  <c r="AQ40" i="12"/>
  <c r="AQ39" i="12" s="1"/>
  <c r="AJ40" i="12"/>
  <c r="AI40" i="12"/>
  <c r="AE40" i="12"/>
  <c r="AC40" i="12"/>
  <c r="AB40" i="12"/>
  <c r="AA40" i="12"/>
  <c r="Y40" i="12"/>
  <c r="V40" i="12"/>
  <c r="U40" i="12"/>
  <c r="T40" i="12"/>
  <c r="S40" i="12"/>
  <c r="Q40" i="12"/>
  <c r="Q39" i="12" s="1"/>
  <c r="P40" i="12"/>
  <c r="N40" i="12"/>
  <c r="L41" i="12"/>
  <c r="L40" i="12" s="1"/>
  <c r="K41" i="12"/>
  <c r="K40" i="12" s="1"/>
  <c r="I41" i="12"/>
  <c r="H41" i="12"/>
  <c r="H40" i="12" s="1"/>
  <c r="G41" i="12"/>
  <c r="G40" i="12" s="1"/>
  <c r="F41" i="12"/>
  <c r="F40" i="12" s="1"/>
  <c r="D41" i="12"/>
  <c r="D40" i="12" s="1"/>
  <c r="AO40" i="12"/>
  <c r="AO39" i="12" s="1"/>
  <c r="AG40" i="12"/>
  <c r="AF40" i="12"/>
  <c r="AD40" i="12"/>
  <c r="X40" i="12"/>
  <c r="W40" i="12"/>
  <c r="O40" i="12"/>
  <c r="I40" i="12"/>
  <c r="W37" i="12"/>
  <c r="E37" i="12"/>
  <c r="AQ36" i="12"/>
  <c r="AQ19" i="12" s="1"/>
  <c r="AO36" i="12"/>
  <c r="AO19" i="12" s="1"/>
  <c r="AN36" i="12"/>
  <c r="AN19" i="12" s="1"/>
  <c r="AL36" i="12"/>
  <c r="AL19" i="12" s="1"/>
  <c r="AI36" i="12"/>
  <c r="AI19" i="12" s="1"/>
  <c r="AG36" i="12"/>
  <c r="AF36" i="12"/>
  <c r="AF19" i="12" s="1"/>
  <c r="AD36" i="12"/>
  <c r="AD19" i="12" s="1"/>
  <c r="AC36" i="12"/>
  <c r="AC19" i="12" s="1"/>
  <c r="AB36" i="12"/>
  <c r="AB19" i="12" s="1"/>
  <c r="AA36" i="12"/>
  <c r="AA19" i="12" s="1"/>
  <c r="Y36" i="12"/>
  <c r="X36" i="12"/>
  <c r="X19" i="12" s="1"/>
  <c r="V36" i="12"/>
  <c r="V19" i="12" s="1"/>
  <c r="U36" i="12"/>
  <c r="U19" i="12" s="1"/>
  <c r="T36" i="12"/>
  <c r="T19" i="12" s="1"/>
  <c r="S36" i="12"/>
  <c r="S19" i="12" s="1"/>
  <c r="Q36" i="12"/>
  <c r="Q19" i="12" s="1"/>
  <c r="P36" i="12"/>
  <c r="P19" i="12" s="1"/>
  <c r="O36" i="12"/>
  <c r="O19" i="12" s="1"/>
  <c r="N36" i="12"/>
  <c r="N19" i="12" s="1"/>
  <c r="M36" i="12"/>
  <c r="M19" i="12" s="1"/>
  <c r="L36" i="12"/>
  <c r="L19" i="12" s="1"/>
  <c r="K36" i="12"/>
  <c r="K19" i="12" s="1"/>
  <c r="I36" i="12"/>
  <c r="I19" i="12" s="1"/>
  <c r="H36" i="12"/>
  <c r="H19" i="12" s="1"/>
  <c r="G36" i="12"/>
  <c r="G19" i="12" s="1"/>
  <c r="F36" i="12"/>
  <c r="F19" i="12" s="1"/>
  <c r="E36" i="12"/>
  <c r="E19" i="12" s="1"/>
  <c r="D36" i="12"/>
  <c r="D19" i="12" s="1"/>
  <c r="AG19" i="12"/>
  <c r="Y19" i="12"/>
  <c r="AL55" i="11"/>
  <c r="AL50" i="11" s="1"/>
  <c r="AK55" i="11"/>
  <c r="AK50" i="11" s="1"/>
  <c r="AH55" i="11"/>
  <c r="AG55" i="11"/>
  <c r="AG50" i="11" s="1"/>
  <c r="AE55" i="11"/>
  <c r="AE50" i="11" s="1"/>
  <c r="AD55" i="11"/>
  <c r="AC55" i="11"/>
  <c r="AB55" i="11"/>
  <c r="AB50" i="11" s="1"/>
  <c r="AA55" i="11"/>
  <c r="AA50" i="11" s="1"/>
  <c r="Z55" i="11"/>
  <c r="Y55" i="11"/>
  <c r="X55" i="11"/>
  <c r="X50" i="11" s="1"/>
  <c r="W55" i="11"/>
  <c r="W50" i="11" s="1"/>
  <c r="V55" i="11"/>
  <c r="U55" i="11"/>
  <c r="T55" i="11"/>
  <c r="T50" i="11" s="1"/>
  <c r="S55" i="11"/>
  <c r="S50" i="11" s="1"/>
  <c r="R55" i="11"/>
  <c r="Q55" i="11"/>
  <c r="P55" i="11"/>
  <c r="P50" i="11" s="1"/>
  <c r="O55" i="11"/>
  <c r="O50" i="11" s="1"/>
  <c r="N55" i="11"/>
  <c r="M55" i="11"/>
  <c r="L55" i="11"/>
  <c r="L50" i="11" s="1"/>
  <c r="K55" i="11"/>
  <c r="K50" i="11" s="1"/>
  <c r="J55" i="11"/>
  <c r="I55" i="11"/>
  <c r="H55" i="11"/>
  <c r="H50" i="11" s="1"/>
  <c r="G55" i="11"/>
  <c r="G50" i="11" s="1"/>
  <c r="F55" i="11"/>
  <c r="E55" i="11"/>
  <c r="D55" i="11"/>
  <c r="D50" i="11" s="1"/>
  <c r="AH50" i="11"/>
  <c r="AD50" i="11"/>
  <c r="AC50" i="11"/>
  <c r="Z50" i="11"/>
  <c r="Y50" i="11"/>
  <c r="V50" i="11"/>
  <c r="U50" i="11"/>
  <c r="R50" i="11"/>
  <c r="Q50" i="11"/>
  <c r="N50" i="11"/>
  <c r="M50" i="11"/>
  <c r="J50" i="11"/>
  <c r="I50" i="11"/>
  <c r="F50" i="11"/>
  <c r="E50" i="11"/>
  <c r="D46" i="11"/>
  <c r="AL46" i="11"/>
  <c r="AL45" i="11" s="1"/>
  <c r="AK46" i="11"/>
  <c r="AJ46" i="11"/>
  <c r="AJ45" i="11" s="1"/>
  <c r="AH46" i="11"/>
  <c r="AH45" i="11" s="1"/>
  <c r="AG46" i="11"/>
  <c r="AG45" i="11" s="1"/>
  <c r="AF46" i="11"/>
  <c r="AF45" i="11" s="1"/>
  <c r="AE46" i="11"/>
  <c r="AE45" i="11" s="1"/>
  <c r="AD46" i="11"/>
  <c r="AD45" i="11" s="1"/>
  <c r="AC46" i="11"/>
  <c r="AB46" i="11"/>
  <c r="AA46" i="11"/>
  <c r="AA45" i="11" s="1"/>
  <c r="Z46" i="11"/>
  <c r="Z45" i="11" s="1"/>
  <c r="Y46" i="11"/>
  <c r="X46" i="11"/>
  <c r="W46" i="11"/>
  <c r="W45" i="11" s="1"/>
  <c r="V46" i="11"/>
  <c r="V45" i="11" s="1"/>
  <c r="U46" i="11"/>
  <c r="T46" i="11"/>
  <c r="S46" i="11"/>
  <c r="S45" i="11" s="1"/>
  <c r="R46" i="11"/>
  <c r="R45" i="11" s="1"/>
  <c r="Q46" i="11"/>
  <c r="P46" i="11"/>
  <c r="O46" i="11"/>
  <c r="O45" i="11" s="1"/>
  <c r="N46" i="11"/>
  <c r="N45" i="11" s="1"/>
  <c r="M46" i="11"/>
  <c r="L46" i="11"/>
  <c r="K46" i="11"/>
  <c r="K45" i="11" s="1"/>
  <c r="J46" i="11"/>
  <c r="J45" i="11" s="1"/>
  <c r="I46" i="11"/>
  <c r="H46" i="11"/>
  <c r="G46" i="11"/>
  <c r="G45" i="11" s="1"/>
  <c r="F46" i="11"/>
  <c r="F45" i="11" s="1"/>
  <c r="E46" i="11"/>
  <c r="AK45" i="11"/>
  <c r="AC45" i="11"/>
  <c r="AB45" i="11"/>
  <c r="Y45" i="11"/>
  <c r="X45" i="11"/>
  <c r="U45" i="11"/>
  <c r="T45" i="11"/>
  <c r="Q45" i="11"/>
  <c r="P45" i="11"/>
  <c r="M45" i="11"/>
  <c r="L45" i="11"/>
  <c r="I45" i="11"/>
  <c r="H45" i="11"/>
  <c r="E45" i="11"/>
  <c r="D45" i="11"/>
  <c r="E41" i="11"/>
  <c r="E40" i="11" s="1"/>
  <c r="AL41" i="11"/>
  <c r="AL40" i="11" s="1"/>
  <c r="AJ41" i="11"/>
  <c r="AJ40" i="11" s="1"/>
  <c r="AH41" i="11"/>
  <c r="AH40" i="11" s="1"/>
  <c r="AE41" i="11"/>
  <c r="AE40" i="11" s="1"/>
  <c r="AD41" i="11"/>
  <c r="AD40" i="11" s="1"/>
  <c r="AC41" i="11"/>
  <c r="AC40" i="11" s="1"/>
  <c r="AB41" i="11"/>
  <c r="AB40" i="11" s="1"/>
  <c r="AA41" i="11"/>
  <c r="AA40" i="11" s="1"/>
  <c r="AA39" i="11" s="1"/>
  <c r="Z41" i="11"/>
  <c r="Z40" i="11" s="1"/>
  <c r="Y41" i="11"/>
  <c r="Y40" i="11" s="1"/>
  <c r="X41" i="11"/>
  <c r="W41" i="11"/>
  <c r="W40" i="11" s="1"/>
  <c r="V41" i="11"/>
  <c r="V40" i="11" s="1"/>
  <c r="U41" i="11"/>
  <c r="U40" i="11" s="1"/>
  <c r="T41" i="11"/>
  <c r="T40" i="11" s="1"/>
  <c r="S41" i="11"/>
  <c r="S40" i="11" s="1"/>
  <c r="R41" i="11"/>
  <c r="R40" i="11" s="1"/>
  <c r="Q41" i="11"/>
  <c r="Q40" i="11" s="1"/>
  <c r="P41" i="11"/>
  <c r="P40" i="11" s="1"/>
  <c r="O41" i="11"/>
  <c r="O40" i="11" s="1"/>
  <c r="O39" i="11" s="1"/>
  <c r="N41" i="11"/>
  <c r="N40" i="11" s="1"/>
  <c r="M41" i="11"/>
  <c r="M40" i="11" s="1"/>
  <c r="L41" i="11"/>
  <c r="L40" i="11" s="1"/>
  <c r="K41" i="11"/>
  <c r="K40" i="11" s="1"/>
  <c r="K39" i="11" s="1"/>
  <c r="J41" i="11"/>
  <c r="J40" i="11" s="1"/>
  <c r="I41" i="11"/>
  <c r="I40" i="11" s="1"/>
  <c r="H41" i="11"/>
  <c r="H40" i="11" s="1"/>
  <c r="G41" i="11"/>
  <c r="G40" i="11" s="1"/>
  <c r="G39" i="11" s="1"/>
  <c r="F41" i="11"/>
  <c r="F40" i="11" s="1"/>
  <c r="D41" i="11"/>
  <c r="D40" i="11" s="1"/>
  <c r="X40" i="11"/>
  <c r="E37" i="11"/>
  <c r="AG37" i="11" s="1"/>
  <c r="AG36" i="11" s="1"/>
  <c r="AG19" i="11" s="1"/>
  <c r="AL36" i="11"/>
  <c r="AK36" i="11"/>
  <c r="AK19" i="11" s="1"/>
  <c r="AH36" i="11"/>
  <c r="AF36" i="11"/>
  <c r="AF19" i="11" s="1"/>
  <c r="AE36" i="11"/>
  <c r="AE19" i="11" s="1"/>
  <c r="AD36" i="11"/>
  <c r="AD19" i="11" s="1"/>
  <c r="AC36" i="11"/>
  <c r="AA36" i="11"/>
  <c r="Z36" i="11"/>
  <c r="Z19" i="11" s="1"/>
  <c r="Y36" i="11"/>
  <c r="X36" i="11"/>
  <c r="X19" i="11" s="1"/>
  <c r="W36" i="11"/>
  <c r="V36" i="11"/>
  <c r="V19" i="11" s="1"/>
  <c r="T36" i="11"/>
  <c r="T19" i="11" s="1"/>
  <c r="S36" i="11"/>
  <c r="R36" i="11"/>
  <c r="Q36" i="11"/>
  <c r="Q19" i="11" s="1"/>
  <c r="P36" i="11"/>
  <c r="P19" i="11" s="1"/>
  <c r="O36" i="11"/>
  <c r="N36" i="11"/>
  <c r="N19" i="11" s="1"/>
  <c r="M36" i="11"/>
  <c r="M19" i="11" s="1"/>
  <c r="L36" i="11"/>
  <c r="K36" i="11"/>
  <c r="J36" i="11"/>
  <c r="I36" i="11"/>
  <c r="I19" i="11" s="1"/>
  <c r="H36" i="11"/>
  <c r="H19" i="11" s="1"/>
  <c r="G36" i="11"/>
  <c r="F36" i="11"/>
  <c r="AL19" i="11"/>
  <c r="AH19" i="11"/>
  <c r="AC19" i="11"/>
  <c r="AA19" i="11"/>
  <c r="Y19" i="11"/>
  <c r="W19" i="11"/>
  <c r="S19" i="11"/>
  <c r="R19" i="11"/>
  <c r="O19" i="11"/>
  <c r="L19" i="11"/>
  <c r="K19" i="11"/>
  <c r="J19" i="11"/>
  <c r="G19" i="11"/>
  <c r="F19" i="11"/>
  <c r="BU45" i="10"/>
  <c r="BX50" i="10"/>
  <c r="BX46" i="10" s="1"/>
  <c r="BY45" i="10"/>
  <c r="BZ45" i="10"/>
  <c r="CE45" i="10"/>
  <c r="BX37" i="10"/>
  <c r="CB36" i="10"/>
  <c r="CB19" i="10" s="1"/>
  <c r="BP37" i="10"/>
  <c r="E57" i="10"/>
  <c r="E52" i="10" s="1"/>
  <c r="F57" i="10"/>
  <c r="F52" i="10" s="1"/>
  <c r="G57" i="10"/>
  <c r="G52" i="10" s="1"/>
  <c r="H57" i="10"/>
  <c r="H52" i="10" s="1"/>
  <c r="I57" i="10"/>
  <c r="I52" i="10" s="1"/>
  <c r="J57" i="10"/>
  <c r="J52" i="10" s="1"/>
  <c r="K57" i="10"/>
  <c r="K52" i="10" s="1"/>
  <c r="L57" i="10"/>
  <c r="L52" i="10" s="1"/>
  <c r="M57" i="10"/>
  <c r="M52" i="10" s="1"/>
  <c r="N57" i="10"/>
  <c r="N52" i="10" s="1"/>
  <c r="O57" i="10"/>
  <c r="O52" i="10" s="1"/>
  <c r="P57" i="10"/>
  <c r="P52" i="10" s="1"/>
  <c r="Q57" i="10"/>
  <c r="Q52" i="10" s="1"/>
  <c r="R57" i="10"/>
  <c r="R52" i="10" s="1"/>
  <c r="S57" i="10"/>
  <c r="S52" i="10" s="1"/>
  <c r="T57" i="10"/>
  <c r="T52" i="10" s="1"/>
  <c r="U57" i="10"/>
  <c r="U52" i="10" s="1"/>
  <c r="V57" i="10"/>
  <c r="V52" i="10" s="1"/>
  <c r="W57" i="10"/>
  <c r="W52" i="10" s="1"/>
  <c r="X57" i="10"/>
  <c r="X52" i="10" s="1"/>
  <c r="Y57" i="10"/>
  <c r="Y52" i="10" s="1"/>
  <c r="AA57" i="10"/>
  <c r="AA52" i="10" s="1"/>
  <c r="AB57" i="10"/>
  <c r="AB52" i="10" s="1"/>
  <c r="AC57" i="10"/>
  <c r="AC52" i="10" s="1"/>
  <c r="AD57" i="10"/>
  <c r="AD52" i="10" s="1"/>
  <c r="AE57" i="10"/>
  <c r="AE52" i="10" s="1"/>
  <c r="AF57" i="10"/>
  <c r="AF52" i="10" s="1"/>
  <c r="AG57" i="10"/>
  <c r="AG52" i="10" s="1"/>
  <c r="AI57" i="10"/>
  <c r="AI52" i="10" s="1"/>
  <c r="AJ57" i="10"/>
  <c r="AJ52" i="10" s="1"/>
  <c r="AK57" i="10"/>
  <c r="AK52" i="10" s="1"/>
  <c r="AL57" i="10"/>
  <c r="AL52" i="10" s="1"/>
  <c r="AM57" i="10"/>
  <c r="AM52" i="10" s="1"/>
  <c r="AN57" i="10"/>
  <c r="AN52" i="10" s="1"/>
  <c r="AO57" i="10"/>
  <c r="AO52" i="10" s="1"/>
  <c r="AQ57" i="10"/>
  <c r="AQ52" i="10" s="1"/>
  <c r="AR57" i="10"/>
  <c r="AR52" i="10" s="1"/>
  <c r="AS57" i="10"/>
  <c r="AS52" i="10" s="1"/>
  <c r="AT57" i="10"/>
  <c r="AT52" i="10" s="1"/>
  <c r="AU57" i="10"/>
  <c r="AU52" i="10" s="1"/>
  <c r="AV57" i="10"/>
  <c r="AV52" i="10" s="1"/>
  <c r="AW57" i="10"/>
  <c r="AW52" i="10" s="1"/>
  <c r="AY57" i="10"/>
  <c r="AY52" i="10" s="1"/>
  <c r="AZ57" i="10"/>
  <c r="AZ52" i="10" s="1"/>
  <c r="BA57" i="10"/>
  <c r="BA52" i="10" s="1"/>
  <c r="BB57" i="10"/>
  <c r="BB52" i="10" s="1"/>
  <c r="BC57" i="10"/>
  <c r="BC52" i="10" s="1"/>
  <c r="BD57" i="10"/>
  <c r="BD52" i="10" s="1"/>
  <c r="BE57" i="10"/>
  <c r="BE52" i="10" s="1"/>
  <c r="BG57" i="10"/>
  <c r="BG52" i="10" s="1"/>
  <c r="BH57" i="10"/>
  <c r="BH52" i="10" s="1"/>
  <c r="BI57" i="10"/>
  <c r="BI52" i="10" s="1"/>
  <c r="BJ57" i="10"/>
  <c r="BJ52" i="10" s="1"/>
  <c r="BK57" i="10"/>
  <c r="BK52" i="10" s="1"/>
  <c r="BL57" i="10"/>
  <c r="BL52" i="10" s="1"/>
  <c r="BM57" i="10"/>
  <c r="BM52" i="10" s="1"/>
  <c r="BO57" i="10"/>
  <c r="BO52" i="10" s="1"/>
  <c r="BP57" i="10"/>
  <c r="BP52" i="10" s="1"/>
  <c r="BQ57" i="10"/>
  <c r="BQ52" i="10" s="1"/>
  <c r="BR57" i="10"/>
  <c r="BR52" i="10" s="1"/>
  <c r="BS57" i="10"/>
  <c r="BS52" i="10" s="1"/>
  <c r="BT57" i="10"/>
  <c r="BT52" i="10" s="1"/>
  <c r="BU57" i="10"/>
  <c r="BU52" i="10" s="1"/>
  <c r="BW57" i="10"/>
  <c r="BW52" i="10" s="1"/>
  <c r="BX57" i="10"/>
  <c r="BX52" i="10" s="1"/>
  <c r="BY57" i="10"/>
  <c r="BY52" i="10" s="1"/>
  <c r="E45" i="10"/>
  <c r="F45" i="10"/>
  <c r="G45" i="10"/>
  <c r="H45" i="10"/>
  <c r="I45" i="10"/>
  <c r="J45" i="10"/>
  <c r="K45" i="10"/>
  <c r="L45" i="10"/>
  <c r="M45" i="10"/>
  <c r="N45" i="10"/>
  <c r="O45" i="10"/>
  <c r="P45" i="10"/>
  <c r="Q45" i="10"/>
  <c r="R45" i="10"/>
  <c r="S45" i="10"/>
  <c r="T45" i="10"/>
  <c r="U45" i="10"/>
  <c r="V45" i="10"/>
  <c r="W45" i="10"/>
  <c r="X45" i="10"/>
  <c r="Y45" i="10"/>
  <c r="AA45" i="10"/>
  <c r="AB45" i="10"/>
  <c r="AC45" i="10"/>
  <c r="AD45" i="10"/>
  <c r="AE45" i="10"/>
  <c r="AF45" i="10"/>
  <c r="AG45" i="10"/>
  <c r="AI45" i="10"/>
  <c r="AJ45" i="10"/>
  <c r="AK45" i="10"/>
  <c r="AL45" i="10"/>
  <c r="AM45" i="10"/>
  <c r="AN45" i="10"/>
  <c r="AO45" i="10"/>
  <c r="AQ45" i="10"/>
  <c r="AR45" i="10"/>
  <c r="AS45" i="10"/>
  <c r="AT45" i="10"/>
  <c r="AU45" i="10"/>
  <c r="AV45" i="10"/>
  <c r="AW45" i="10"/>
  <c r="AY45" i="10"/>
  <c r="AZ45" i="10"/>
  <c r="BB45" i="10"/>
  <c r="BC45" i="10"/>
  <c r="BD45" i="10"/>
  <c r="BE45" i="10"/>
  <c r="BG45" i="10"/>
  <c r="BH45" i="10"/>
  <c r="BI45" i="10"/>
  <c r="BJ45" i="10"/>
  <c r="BK45" i="10"/>
  <c r="BL45" i="10"/>
  <c r="BM45" i="10"/>
  <c r="BO45" i="10"/>
  <c r="BP45" i="10"/>
  <c r="BR45" i="10"/>
  <c r="BS45" i="10"/>
  <c r="BT45" i="10"/>
  <c r="BW45" i="10"/>
  <c r="BX45" i="10"/>
  <c r="CA45" i="10"/>
  <c r="CB45" i="10"/>
  <c r="CC45" i="10"/>
  <c r="F41" i="10"/>
  <c r="F40" i="10" s="1"/>
  <c r="G41" i="10"/>
  <c r="G40" i="10" s="1"/>
  <c r="H41" i="10"/>
  <c r="H40" i="10" s="1"/>
  <c r="I41" i="10"/>
  <c r="I40" i="10" s="1"/>
  <c r="J41" i="10"/>
  <c r="J40" i="10" s="1"/>
  <c r="K41" i="10"/>
  <c r="K40" i="10" s="1"/>
  <c r="L41" i="10"/>
  <c r="L40" i="10" s="1"/>
  <c r="M41" i="10"/>
  <c r="M40" i="10" s="1"/>
  <c r="N41" i="10"/>
  <c r="N40" i="10" s="1"/>
  <c r="O41" i="10"/>
  <c r="O40" i="10" s="1"/>
  <c r="P41" i="10"/>
  <c r="P40" i="10" s="1"/>
  <c r="Q41" i="10"/>
  <c r="Q40" i="10" s="1"/>
  <c r="R41" i="10"/>
  <c r="R40" i="10" s="1"/>
  <c r="S41" i="10"/>
  <c r="S40" i="10" s="1"/>
  <c r="T41" i="10"/>
  <c r="T40" i="10" s="1"/>
  <c r="U40" i="10"/>
  <c r="V40" i="10"/>
  <c r="W40" i="10"/>
  <c r="X40" i="10"/>
  <c r="Y40" i="10"/>
  <c r="AA40" i="10"/>
  <c r="AB40" i="10"/>
  <c r="AD40" i="10"/>
  <c r="AE40" i="10"/>
  <c r="AF40" i="10"/>
  <c r="AG40" i="10"/>
  <c r="AI40" i="10"/>
  <c r="AJ40" i="10"/>
  <c r="AL40" i="10"/>
  <c r="AM40" i="10"/>
  <c r="AN40" i="10"/>
  <c r="AO40" i="10"/>
  <c r="AQ40" i="10"/>
  <c r="AR40" i="10"/>
  <c r="AT40" i="10"/>
  <c r="AU40" i="10"/>
  <c r="AV40" i="10"/>
  <c r="AW40" i="10"/>
  <c r="AY40" i="10"/>
  <c r="AZ40" i="10"/>
  <c r="BA40" i="10"/>
  <c r="BB40" i="10"/>
  <c r="BC40" i="10"/>
  <c r="BD40" i="10"/>
  <c r="BE40" i="10"/>
  <c r="BG40" i="10"/>
  <c r="BH40" i="10"/>
  <c r="BI40" i="10"/>
  <c r="BJ40" i="10"/>
  <c r="BK40" i="10"/>
  <c r="BL40" i="10"/>
  <c r="BM40" i="10"/>
  <c r="BO40" i="10"/>
  <c r="BP40" i="10"/>
  <c r="BS40" i="10"/>
  <c r="BT40" i="10"/>
  <c r="BU40" i="10"/>
  <c r="BW40" i="10"/>
  <c r="BX40" i="10"/>
  <c r="CA40" i="10"/>
  <c r="CB40" i="10"/>
  <c r="CC40" i="10"/>
  <c r="CE40" i="10"/>
  <c r="F36" i="10"/>
  <c r="F19" i="10" s="1"/>
  <c r="G36" i="10"/>
  <c r="H36" i="10"/>
  <c r="H19" i="10" s="1"/>
  <c r="I36" i="10"/>
  <c r="I19" i="10" s="1"/>
  <c r="J36" i="10"/>
  <c r="J19" i="10" s="1"/>
  <c r="K36" i="10"/>
  <c r="K19" i="10" s="1"/>
  <c r="L36" i="10"/>
  <c r="L19" i="10" s="1"/>
  <c r="M36" i="10"/>
  <c r="M19" i="10" s="1"/>
  <c r="N36" i="10"/>
  <c r="N19" i="10" s="1"/>
  <c r="O36" i="10"/>
  <c r="O19" i="10" s="1"/>
  <c r="P36" i="10"/>
  <c r="P19" i="10" s="1"/>
  <c r="Q36" i="10"/>
  <c r="Q19" i="10" s="1"/>
  <c r="R36" i="10"/>
  <c r="R19" i="10" s="1"/>
  <c r="S36" i="10"/>
  <c r="S19" i="10" s="1"/>
  <c r="T36" i="10"/>
  <c r="T19" i="10" s="1"/>
  <c r="V36" i="10"/>
  <c r="V19" i="10" s="1"/>
  <c r="W36" i="10"/>
  <c r="W19" i="10" s="1"/>
  <c r="X36" i="10"/>
  <c r="X19" i="10" s="1"/>
  <c r="Y36" i="10"/>
  <c r="Y19" i="10" s="1"/>
  <c r="AA36" i="10"/>
  <c r="AA19" i="10" s="1"/>
  <c r="AB36" i="10"/>
  <c r="AB19" i="10" s="1"/>
  <c r="AD36" i="10"/>
  <c r="AD19" i="10" s="1"/>
  <c r="AE36" i="10"/>
  <c r="AF36" i="10"/>
  <c r="AF19" i="10" s="1"/>
  <c r="AG36" i="10"/>
  <c r="AG19" i="10" s="1"/>
  <c r="AI36" i="10"/>
  <c r="AI19" i="10" s="1"/>
  <c r="AJ36" i="10"/>
  <c r="AJ19" i="10" s="1"/>
  <c r="AK36" i="10"/>
  <c r="AK19" i="10" s="1"/>
  <c r="AL36" i="10"/>
  <c r="AL19" i="10" s="1"/>
  <c r="AM36" i="10"/>
  <c r="AM19" i="10" s="1"/>
  <c r="AN36" i="10"/>
  <c r="AN19" i="10" s="1"/>
  <c r="AO36" i="10"/>
  <c r="AO19" i="10" s="1"/>
  <c r="AQ36" i="10"/>
  <c r="AQ19" i="10" s="1"/>
  <c r="AR36" i="10"/>
  <c r="AR19" i="10" s="1"/>
  <c r="AS36" i="10"/>
  <c r="AS19" i="10" s="1"/>
  <c r="AT36" i="10"/>
  <c r="AT19" i="10" s="1"/>
  <c r="AU36" i="10"/>
  <c r="AU19" i="10" s="1"/>
  <c r="AV36" i="10"/>
  <c r="AV19" i="10" s="1"/>
  <c r="AW36" i="10"/>
  <c r="AY36" i="10"/>
  <c r="AY19" i="10" s="1"/>
  <c r="AZ36" i="10"/>
  <c r="AZ19" i="10" s="1"/>
  <c r="BA36" i="10"/>
  <c r="BA19" i="10" s="1"/>
  <c r="BB36" i="10"/>
  <c r="BB19" i="10" s="1"/>
  <c r="BC36" i="10"/>
  <c r="BC19" i="10" s="1"/>
  <c r="BD36" i="10"/>
  <c r="BD19" i="10" s="1"/>
  <c r="BE36" i="10"/>
  <c r="BE19" i="10" s="1"/>
  <c r="BG36" i="10"/>
  <c r="BG19" i="10" s="1"/>
  <c r="BH36" i="10"/>
  <c r="BH19" i="10" s="1"/>
  <c r="BI36" i="10"/>
  <c r="BI19" i="10" s="1"/>
  <c r="BJ36" i="10"/>
  <c r="BJ19" i="10" s="1"/>
  <c r="BK36" i="10"/>
  <c r="BK19" i="10" s="1"/>
  <c r="BL36" i="10"/>
  <c r="BL19" i="10" s="1"/>
  <c r="BM36" i="10"/>
  <c r="BM19" i="10" s="1"/>
  <c r="BO36" i="10"/>
  <c r="BO19" i="10" s="1"/>
  <c r="BP36" i="10"/>
  <c r="BP19" i="10" s="1"/>
  <c r="BR36" i="10"/>
  <c r="BR19" i="10" s="1"/>
  <c r="BS36" i="10"/>
  <c r="BS19" i="10" s="1"/>
  <c r="BT36" i="10"/>
  <c r="BT19" i="10" s="1"/>
  <c r="BU36" i="10"/>
  <c r="BU19" i="10" s="1"/>
  <c r="BW36" i="10"/>
  <c r="BW19" i="10" s="1"/>
  <c r="BX36" i="10"/>
  <c r="BX19" i="10" s="1"/>
  <c r="BZ36" i="10"/>
  <c r="BZ19" i="10" s="1"/>
  <c r="CA36" i="10"/>
  <c r="CA19" i="10" s="1"/>
  <c r="CC36" i="10"/>
  <c r="CC19" i="10" s="1"/>
  <c r="CE36" i="10"/>
  <c r="CE19" i="10" s="1"/>
  <c r="G19" i="10"/>
  <c r="AE19" i="10"/>
  <c r="AW19" i="10"/>
  <c r="D57" i="10"/>
  <c r="D52" i="10" s="1"/>
  <c r="H48" i="8"/>
  <c r="H44" i="8" s="1"/>
  <c r="AC40" i="10"/>
  <c r="S40" i="8"/>
  <c r="BQ69" i="10" l="1"/>
  <c r="BQ68" i="10" s="1"/>
  <c r="CQ27" i="23"/>
  <c r="CF38" i="15"/>
  <c r="CF17" i="15" s="1"/>
  <c r="CF16" i="15" s="1"/>
  <c r="CO38" i="15"/>
  <c r="CO17" i="15" s="1"/>
  <c r="CO16" i="15" s="1"/>
  <c r="CH38" i="15"/>
  <c r="CH17" i="15" s="1"/>
  <c r="CH16" i="15" s="1"/>
  <c r="CM38" i="15"/>
  <c r="CM17" i="15" s="1"/>
  <c r="CM16" i="15" s="1"/>
  <c r="CQ38" i="15"/>
  <c r="CQ17" i="15" s="1"/>
  <c r="CQ16" i="15" s="1"/>
  <c r="CI38" i="15"/>
  <c r="CI17" i="15" s="1"/>
  <c r="CI16" i="15" s="1"/>
  <c r="CN38" i="15"/>
  <c r="CN17" i="15" s="1"/>
  <c r="CN16" i="15" s="1"/>
  <c r="AE39" i="14"/>
  <c r="AN39" i="14"/>
  <c r="AN18" i="14" s="1"/>
  <c r="AN17" i="14" s="1"/>
  <c r="S39" i="8"/>
  <c r="P40" i="8"/>
  <c r="CE39" i="10"/>
  <c r="CE18" i="10" s="1"/>
  <c r="CE17" i="10" s="1"/>
  <c r="W36" i="12"/>
  <c r="W19" i="12" s="1"/>
  <c r="AO18" i="12"/>
  <c r="AO17" i="12" s="1"/>
  <c r="AN45" i="13"/>
  <c r="AN39" i="13" s="1"/>
  <c r="AM45" i="13"/>
  <c r="AM39" i="13" s="1"/>
  <c r="G18" i="11"/>
  <c r="G17" i="11" s="1"/>
  <c r="K18" i="11"/>
  <c r="K17" i="11" s="1"/>
  <c r="AA18" i="11"/>
  <c r="AA17" i="11" s="1"/>
  <c r="W39" i="12"/>
  <c r="AL45" i="13"/>
  <c r="AL39" i="13" s="1"/>
  <c r="AK37" i="13"/>
  <c r="AK36" i="13" s="1"/>
  <c r="AK19" i="13" s="1"/>
  <c r="AQ18" i="14"/>
  <c r="AQ17" i="14" s="1"/>
  <c r="CJ17" i="15"/>
  <c r="CJ16" i="15" s="1"/>
  <c r="CG38" i="15"/>
  <c r="CG17" i="15" s="1"/>
  <c r="CG16" i="15" s="1"/>
  <c r="CK38" i="15"/>
  <c r="CK17" i="15" s="1"/>
  <c r="CK16" i="15" s="1"/>
  <c r="CP38" i="15"/>
  <c r="CP17" i="15" s="1"/>
  <c r="CP16" i="15" s="1"/>
  <c r="CC39" i="10"/>
  <c r="CC18" i="10" s="1"/>
  <c r="AA39" i="12"/>
  <c r="AA18" i="12" s="1"/>
  <c r="AA17" i="12" s="1"/>
  <c r="X39" i="12"/>
  <c r="X18" i="12" s="1"/>
  <c r="X17" i="12" s="1"/>
  <c r="AQ45" i="13"/>
  <c r="AQ39" i="13" s="1"/>
  <c r="CR44" i="15"/>
  <c r="CR38" i="15" s="1"/>
  <c r="CR17" i="15" s="1"/>
  <c r="CR16" i="15" s="1"/>
  <c r="S13" i="20"/>
  <c r="S12" i="20" s="1"/>
  <c r="AE37" i="12"/>
  <c r="AE36" i="12" s="1"/>
  <c r="AE19" i="12" s="1"/>
  <c r="AK37" i="12"/>
  <c r="AK36" i="12" s="1"/>
  <c r="AK19" i="12" s="1"/>
  <c r="Y39" i="12"/>
  <c r="Y18" i="12" s="1"/>
  <c r="Y17" i="12" s="1"/>
  <c r="AO45" i="13"/>
  <c r="AO39" i="13" s="1"/>
  <c r="AM37" i="13"/>
  <c r="AM36" i="13" s="1"/>
  <c r="AM19" i="13" s="1"/>
  <c r="AM18" i="14"/>
  <c r="AM17" i="14" s="1"/>
  <c r="CS38" i="15"/>
  <c r="CS17" i="15" s="1"/>
  <c r="CS16" i="15" s="1"/>
  <c r="BZ38" i="22"/>
  <c r="CN43" i="22"/>
  <c r="CN38" i="22" s="1"/>
  <c r="F45" i="20"/>
  <c r="W13" i="20"/>
  <c r="W12" i="20" s="1"/>
  <c r="O13" i="20"/>
  <c r="O12" i="20" s="1"/>
  <c r="J13" i="20"/>
  <c r="J12" i="20" s="1"/>
  <c r="U34" i="20"/>
  <c r="U13" i="20" s="1"/>
  <c r="U12" i="20" s="1"/>
  <c r="AV39" i="10"/>
  <c r="AV18" i="10" s="1"/>
  <c r="AV17" i="10" s="1"/>
  <c r="I33" i="19"/>
  <c r="D39" i="14"/>
  <c r="H39" i="14"/>
  <c r="H18" i="14" s="1"/>
  <c r="H17" i="14" s="1"/>
  <c r="P39" i="14"/>
  <c r="P18" i="14" s="1"/>
  <c r="P17" i="14" s="1"/>
  <c r="T39" i="14"/>
  <c r="T18" i="14" s="1"/>
  <c r="T17" i="14" s="1"/>
  <c r="Y39" i="14"/>
  <c r="Y18" i="14" s="1"/>
  <c r="Y17" i="14" s="1"/>
  <c r="AO39" i="14"/>
  <c r="AO18" i="14" s="1"/>
  <c r="AO17" i="14" s="1"/>
  <c r="D39" i="13"/>
  <c r="S39" i="12"/>
  <c r="S18" i="12" s="1"/>
  <c r="D39" i="12"/>
  <c r="D18" i="12" s="1"/>
  <c r="D17" i="12" s="1"/>
  <c r="V39" i="12"/>
  <c r="V18" i="12" s="1"/>
  <c r="V17" i="12" s="1"/>
  <c r="T39" i="12"/>
  <c r="T18" i="12" s="1"/>
  <c r="T17" i="12" s="1"/>
  <c r="AN39" i="12"/>
  <c r="AN18" i="12" s="1"/>
  <c r="AN17" i="12" s="1"/>
  <c r="O39" i="12"/>
  <c r="O18" i="12" s="1"/>
  <c r="O17" i="12" s="1"/>
  <c r="P39" i="12"/>
  <c r="P18" i="12" s="1"/>
  <c r="AL39" i="12"/>
  <c r="U39" i="12"/>
  <c r="U18" i="12" s="1"/>
  <c r="U17" i="12" s="1"/>
  <c r="AM39" i="12"/>
  <c r="J39" i="11"/>
  <c r="J18" i="11" s="1"/>
  <c r="J17" i="11" s="1"/>
  <c r="R39" i="11"/>
  <c r="R18" i="11" s="1"/>
  <c r="R17" i="11" s="1"/>
  <c r="V39" i="11"/>
  <c r="V18" i="11" s="1"/>
  <c r="V17" i="11" s="1"/>
  <c r="Z39" i="11"/>
  <c r="Z18" i="11" s="1"/>
  <c r="Z17" i="11" s="1"/>
  <c r="AD39" i="11"/>
  <c r="H39" i="11"/>
  <c r="H18" i="11" s="1"/>
  <c r="H17" i="11" s="1"/>
  <c r="P39" i="11"/>
  <c r="P18" i="11" s="1"/>
  <c r="P17" i="11" s="1"/>
  <c r="AY39" i="10"/>
  <c r="AY18" i="10" s="1"/>
  <c r="AY17" i="10" s="1"/>
  <c r="AT39" i="10"/>
  <c r="AT18" i="10" s="1"/>
  <c r="AT17" i="10" s="1"/>
  <c r="AU39" i="10"/>
  <c r="AU18" i="10" s="1"/>
  <c r="AU17" i="10" s="1"/>
  <c r="AW39" i="10"/>
  <c r="AW18" i="10" s="1"/>
  <c r="AW17" i="10" s="1"/>
  <c r="X13" i="20"/>
  <c r="X12" i="20" s="1"/>
  <c r="G13" i="20"/>
  <c r="G12" i="20" s="1"/>
  <c r="Q13" i="20"/>
  <c r="Q12" i="20" s="1"/>
  <c r="Z13" i="20"/>
  <c r="Z12" i="20" s="1"/>
  <c r="V13" i="20"/>
  <c r="V12" i="20" s="1"/>
  <c r="R13" i="20"/>
  <c r="R12" i="20" s="1"/>
  <c r="H13" i="20"/>
  <c r="H12" i="20" s="1"/>
  <c r="N13" i="20"/>
  <c r="N12" i="20" s="1"/>
  <c r="P13" i="20"/>
  <c r="P12" i="20" s="1"/>
  <c r="Y13" i="20"/>
  <c r="Y12" i="20" s="1"/>
  <c r="T13" i="20"/>
  <c r="T12" i="20" s="1"/>
  <c r="E13" i="20"/>
  <c r="E12" i="20" s="1"/>
  <c r="G33" i="19"/>
  <c r="K33" i="19"/>
  <c r="J33" i="19"/>
  <c r="M67" i="12"/>
  <c r="BY69" i="10"/>
  <c r="BY68" i="10" s="1"/>
  <c r="AU38" i="15"/>
  <c r="AU17" i="15" s="1"/>
  <c r="AU16" i="15" s="1"/>
  <c r="AZ38" i="15"/>
  <c r="AZ17" i="15" s="1"/>
  <c r="AZ16" i="15" s="1"/>
  <c r="BB38" i="15"/>
  <c r="BB17" i="15" s="1"/>
  <c r="BB16" i="15" s="1"/>
  <c r="AT38" i="15"/>
  <c r="AT17" i="15" s="1"/>
  <c r="AT16" i="15" s="1"/>
  <c r="AY38" i="15"/>
  <c r="AY17" i="15" s="1"/>
  <c r="AY16" i="15" s="1"/>
  <c r="BC38" i="15"/>
  <c r="BC17" i="15" s="1"/>
  <c r="BC16" i="15" s="1"/>
  <c r="BD38" i="15"/>
  <c r="BD17" i="15" s="1"/>
  <c r="BD16" i="15" s="1"/>
  <c r="AQ38" i="15"/>
  <c r="AQ17" i="15" s="1"/>
  <c r="AQ16" i="15" s="1"/>
  <c r="BA38" i="15"/>
  <c r="BA17" i="15" s="1"/>
  <c r="BA16" i="15" s="1"/>
  <c r="BE38" i="15"/>
  <c r="BE17" i="15" s="1"/>
  <c r="BE16" i="15" s="1"/>
  <c r="X38" i="15"/>
  <c r="X17" i="15" s="1"/>
  <c r="X16" i="15" s="1"/>
  <c r="E38" i="15"/>
  <c r="E17" i="15" s="1"/>
  <c r="E16" i="15" s="1"/>
  <c r="I38" i="15"/>
  <c r="I17" i="15" s="1"/>
  <c r="I16" i="15" s="1"/>
  <c r="AC38" i="15"/>
  <c r="AC17" i="15" s="1"/>
  <c r="AC16" i="15" s="1"/>
  <c r="AI38" i="15"/>
  <c r="AI17" i="15" s="1"/>
  <c r="AI16" i="15" s="1"/>
  <c r="S38" i="15"/>
  <c r="S17" i="15" s="1"/>
  <c r="S16" i="15" s="1"/>
  <c r="AO38" i="15"/>
  <c r="AO17" i="15" s="1"/>
  <c r="AO16" i="15" s="1"/>
  <c r="AB38" i="15"/>
  <c r="AB17" i="15" s="1"/>
  <c r="AB16" i="15" s="1"/>
  <c r="AK38" i="15"/>
  <c r="AK17" i="15" s="1"/>
  <c r="AK16" i="15" s="1"/>
  <c r="W38" i="15"/>
  <c r="W17" i="15" s="1"/>
  <c r="W16" i="15" s="1"/>
  <c r="AG38" i="15"/>
  <c r="AG17" i="15" s="1"/>
  <c r="AG16" i="15" s="1"/>
  <c r="P38" i="15"/>
  <c r="P17" i="15" s="1"/>
  <c r="P16" i="15" s="1"/>
  <c r="AL38" i="15"/>
  <c r="AL17" i="15" s="1"/>
  <c r="AL16" i="15" s="1"/>
  <c r="F38" i="15"/>
  <c r="F17" i="15" s="1"/>
  <c r="F16" i="15" s="1"/>
  <c r="K38" i="15"/>
  <c r="K17" i="15" s="1"/>
  <c r="K16" i="15" s="1"/>
  <c r="O38" i="15"/>
  <c r="O17" i="15" s="1"/>
  <c r="O16" i="15" s="1"/>
  <c r="T38" i="15"/>
  <c r="T17" i="15" s="1"/>
  <c r="T16" i="15" s="1"/>
  <c r="L39" i="13"/>
  <c r="L18" i="13" s="1"/>
  <c r="L17" i="13" s="1"/>
  <c r="K39" i="13"/>
  <c r="K18" i="13" s="1"/>
  <c r="K17" i="13" s="1"/>
  <c r="O39" i="13"/>
  <c r="O18" i="13" s="1"/>
  <c r="O17" i="13" s="1"/>
  <c r="AB39" i="13"/>
  <c r="AB18" i="13" s="1"/>
  <c r="AB17" i="13" s="1"/>
  <c r="T39" i="13"/>
  <c r="T18" i="13" s="1"/>
  <c r="T17" i="13" s="1"/>
  <c r="H39" i="13"/>
  <c r="H18" i="13" s="1"/>
  <c r="H17" i="13" s="1"/>
  <c r="M39" i="13"/>
  <c r="M18" i="13" s="1"/>
  <c r="M17" i="13" s="1"/>
  <c r="Q39" i="13"/>
  <c r="Q18" i="13" s="1"/>
  <c r="Q17" i="13" s="1"/>
  <c r="V39" i="13"/>
  <c r="V18" i="13" s="1"/>
  <c r="V17" i="13" s="1"/>
  <c r="AA39" i="13"/>
  <c r="AA18" i="13" s="1"/>
  <c r="AA17" i="13" s="1"/>
  <c r="AE39" i="12"/>
  <c r="AE18" i="12" s="1"/>
  <c r="AE17" i="12" s="1"/>
  <c r="AG39" i="12"/>
  <c r="AG18" i="12" s="1"/>
  <c r="L39" i="12"/>
  <c r="L18" i="12" s="1"/>
  <c r="L17" i="12" s="1"/>
  <c r="Q18" i="12"/>
  <c r="Q17" i="12" s="1"/>
  <c r="AC39" i="12"/>
  <c r="AC18" i="12" s="1"/>
  <c r="K39" i="12"/>
  <c r="K18" i="12" s="1"/>
  <c r="K17" i="12" s="1"/>
  <c r="H39" i="12"/>
  <c r="H18" i="12" s="1"/>
  <c r="H17" i="12" s="1"/>
  <c r="F39" i="12"/>
  <c r="F18" i="12" s="1"/>
  <c r="F17" i="12" s="1"/>
  <c r="AD39" i="12"/>
  <c r="AD18" i="12" s="1"/>
  <c r="AD17" i="12" s="1"/>
  <c r="AE39" i="13"/>
  <c r="AE18" i="13" s="1"/>
  <c r="AE17" i="13" s="1"/>
  <c r="P32" i="17"/>
  <c r="I32" i="17"/>
  <c r="I11" i="17" s="1"/>
  <c r="I10" i="17" s="1"/>
  <c r="K32" i="17"/>
  <c r="K11" i="17" s="1"/>
  <c r="K10" i="17" s="1"/>
  <c r="J32" i="17"/>
  <c r="J11" i="17" s="1"/>
  <c r="J10" i="17" s="1"/>
  <c r="H32" i="17"/>
  <c r="H11" i="17" s="1"/>
  <c r="H10" i="17" s="1"/>
  <c r="G32" i="17"/>
  <c r="G11" i="17" s="1"/>
  <c r="G10" i="17" s="1"/>
  <c r="G39" i="16"/>
  <c r="AF38" i="15"/>
  <c r="AF17" i="15" s="1"/>
  <c r="AF16" i="15" s="1"/>
  <c r="N38" i="15"/>
  <c r="N17" i="15" s="1"/>
  <c r="N16" i="15" s="1"/>
  <c r="G38" i="15"/>
  <c r="G17" i="15" s="1"/>
  <c r="G16" i="15" s="1"/>
  <c r="L38" i="15"/>
  <c r="L17" i="15" s="1"/>
  <c r="L16" i="15" s="1"/>
  <c r="U38" i="15"/>
  <c r="U17" i="15" s="1"/>
  <c r="U16" i="15" s="1"/>
  <c r="AD39" i="13"/>
  <c r="AD18" i="13" s="1"/>
  <c r="AD17" i="13" s="1"/>
  <c r="AG39" i="13"/>
  <c r="AC39" i="13"/>
  <c r="X45" i="13"/>
  <c r="X39" i="13" s="1"/>
  <c r="X18" i="13" s="1"/>
  <c r="X17" i="13" s="1"/>
  <c r="W39" i="13"/>
  <c r="W18" i="13" s="1"/>
  <c r="W17" i="13" s="1"/>
  <c r="I39" i="13"/>
  <c r="I18" i="13" s="1"/>
  <c r="I17" i="13" s="1"/>
  <c r="N39" i="13"/>
  <c r="N18" i="13" s="1"/>
  <c r="N17" i="13" s="1"/>
  <c r="S39" i="13"/>
  <c r="S18" i="13" s="1"/>
  <c r="S17" i="13" s="1"/>
  <c r="AF39" i="13"/>
  <c r="D18" i="13"/>
  <c r="D17" i="13" s="1"/>
  <c r="I39" i="12"/>
  <c r="I18" i="12" s="1"/>
  <c r="I17" i="12" s="1"/>
  <c r="N39" i="12"/>
  <c r="N18" i="12" s="1"/>
  <c r="AB39" i="12"/>
  <c r="AB18" i="12" s="1"/>
  <c r="AF39" i="12"/>
  <c r="AF18" i="12" s="1"/>
  <c r="BR41" i="10"/>
  <c r="BR40" i="10" s="1"/>
  <c r="BR39" i="10" s="1"/>
  <c r="BR18" i="10" s="1"/>
  <c r="F32" i="20"/>
  <c r="I31" i="20" s="1"/>
  <c r="I14" i="20" s="1"/>
  <c r="D40" i="20"/>
  <c r="K48" i="8"/>
  <c r="K44" i="8" s="1"/>
  <c r="CQ16" i="23"/>
  <c r="BZ15" i="22"/>
  <c r="CN15" i="22"/>
  <c r="BL37" i="22"/>
  <c r="BL46" i="22" s="1"/>
  <c r="CN21" i="22"/>
  <c r="H33" i="19"/>
  <c r="Y34" i="18"/>
  <c r="Y13" i="18" s="1"/>
  <c r="Y12" i="18" s="1"/>
  <c r="AB34" i="18"/>
  <c r="AB13" i="18" s="1"/>
  <c r="AB12" i="18" s="1"/>
  <c r="X34" i="18"/>
  <c r="X13" i="18" s="1"/>
  <c r="X12" i="18" s="1"/>
  <c r="T34" i="18"/>
  <c r="T13" i="18" s="1"/>
  <c r="T12" i="18" s="1"/>
  <c r="U34" i="18"/>
  <c r="U13" i="18" s="1"/>
  <c r="U12" i="18" s="1"/>
  <c r="AE34" i="18"/>
  <c r="AE13" i="18" s="1"/>
  <c r="AE12" i="18" s="1"/>
  <c r="AA34" i="18"/>
  <c r="AA13" i="18" s="1"/>
  <c r="AA12" i="18" s="1"/>
  <c r="W34" i="18"/>
  <c r="W13" i="18" s="1"/>
  <c r="W12" i="18" s="1"/>
  <c r="S34" i="18"/>
  <c r="S13" i="18" s="1"/>
  <c r="S12" i="18" s="1"/>
  <c r="AD34" i="18"/>
  <c r="AD13" i="18" s="1"/>
  <c r="AD12" i="18" s="1"/>
  <c r="Z34" i="18"/>
  <c r="Z13" i="18" s="1"/>
  <c r="Z12" i="18" s="1"/>
  <c r="V34" i="18"/>
  <c r="V13" i="18" s="1"/>
  <c r="V12" i="18" s="1"/>
  <c r="AC13" i="18"/>
  <c r="AC12" i="18" s="1"/>
  <c r="H34" i="18"/>
  <c r="P34" i="18"/>
  <c r="P13" i="18" s="1"/>
  <c r="P12" i="18" s="1"/>
  <c r="J34" i="18"/>
  <c r="N34" i="18"/>
  <c r="N13" i="18" s="1"/>
  <c r="N12" i="18" s="1"/>
  <c r="R34" i="18"/>
  <c r="R13" i="18" s="1"/>
  <c r="R12" i="18" s="1"/>
  <c r="I34" i="18"/>
  <c r="Q34" i="18"/>
  <c r="Q13" i="18" s="1"/>
  <c r="Q12" i="18" s="1"/>
  <c r="G34" i="18"/>
  <c r="K34" i="18"/>
  <c r="O34" i="18"/>
  <c r="O13" i="18" s="1"/>
  <c r="O12" i="18" s="1"/>
  <c r="O32" i="17"/>
  <c r="O11" i="17" s="1"/>
  <c r="O10" i="17" s="1"/>
  <c r="R32" i="17"/>
  <c r="R11" i="17" s="1"/>
  <c r="R10" i="17" s="1"/>
  <c r="N32" i="17"/>
  <c r="N11" i="17" s="1"/>
  <c r="N10" i="17" s="1"/>
  <c r="Q32" i="17"/>
  <c r="Q11" i="17" s="1"/>
  <c r="Q10" i="17" s="1"/>
  <c r="P11" i="17"/>
  <c r="P10" i="17" s="1"/>
  <c r="L32" i="17"/>
  <c r="L11" i="17" s="1"/>
  <c r="L10" i="17" s="1"/>
  <c r="F10" i="17"/>
  <c r="E10" i="17"/>
  <c r="H39" i="16"/>
  <c r="H18" i="16" s="1"/>
  <c r="H17" i="16" s="1"/>
  <c r="E39" i="16"/>
  <c r="E18" i="16" s="1"/>
  <c r="E17" i="16" s="1"/>
  <c r="I39" i="16"/>
  <c r="I18" i="16" s="1"/>
  <c r="I17" i="16" s="1"/>
  <c r="D39" i="16"/>
  <c r="D18" i="16" s="1"/>
  <c r="D17" i="16" s="1"/>
  <c r="G18" i="16"/>
  <c r="G17" i="16" s="1"/>
  <c r="F39" i="16"/>
  <c r="F18" i="16" s="1"/>
  <c r="F17" i="16" s="1"/>
  <c r="J39" i="16"/>
  <c r="J18" i="16" s="1"/>
  <c r="J17" i="16" s="1"/>
  <c r="K18" i="16"/>
  <c r="K17" i="16" s="1"/>
  <c r="Y38" i="15"/>
  <c r="Y17" i="15" s="1"/>
  <c r="Y16" i="15" s="1"/>
  <c r="AD38" i="15"/>
  <c r="AD17" i="15" s="1"/>
  <c r="AD16" i="15" s="1"/>
  <c r="AM38" i="15"/>
  <c r="AM17" i="15" s="1"/>
  <c r="AM16" i="15" s="1"/>
  <c r="AR38" i="15"/>
  <c r="AV38" i="15"/>
  <c r="AV17" i="15" s="1"/>
  <c r="D38" i="15"/>
  <c r="D17" i="15" s="1"/>
  <c r="D16" i="15" s="1"/>
  <c r="H38" i="15"/>
  <c r="H17" i="15" s="1"/>
  <c r="H16" i="15" s="1"/>
  <c r="M38" i="15"/>
  <c r="M17" i="15" s="1"/>
  <c r="M16" i="15" s="1"/>
  <c r="Q38" i="15"/>
  <c r="Q17" i="15" s="1"/>
  <c r="Q16" i="15" s="1"/>
  <c r="V38" i="15"/>
  <c r="V17" i="15" s="1"/>
  <c r="V16" i="15" s="1"/>
  <c r="AA38" i="15"/>
  <c r="AA17" i="15" s="1"/>
  <c r="AA16" i="15" s="1"/>
  <c r="AE38" i="15"/>
  <c r="AE17" i="15" s="1"/>
  <c r="AE16" i="15" s="1"/>
  <c r="AJ38" i="15"/>
  <c r="AJ17" i="15" s="1"/>
  <c r="AJ16" i="15" s="1"/>
  <c r="AN38" i="15"/>
  <c r="AW38" i="15"/>
  <c r="AW17" i="15" s="1"/>
  <c r="AS38" i="15"/>
  <c r="M39" i="14"/>
  <c r="M18" i="14" s="1"/>
  <c r="M17" i="14" s="1"/>
  <c r="AJ39" i="14"/>
  <c r="AJ18" i="14" s="1"/>
  <c r="AJ17" i="14" s="1"/>
  <c r="AK39" i="14"/>
  <c r="AK18" i="14" s="1"/>
  <c r="AK17" i="14" s="1"/>
  <c r="AG39" i="14"/>
  <c r="AG18" i="14" s="1"/>
  <c r="AG17" i="14" s="1"/>
  <c r="O39" i="14"/>
  <c r="O18" i="14" s="1"/>
  <c r="O17" i="14" s="1"/>
  <c r="S39" i="14"/>
  <c r="S18" i="14" s="1"/>
  <c r="S17" i="14" s="1"/>
  <c r="BA39" i="14"/>
  <c r="BA18" i="14" s="1"/>
  <c r="BA17" i="14" s="1"/>
  <c r="AV39" i="14"/>
  <c r="AV18" i="14" s="1"/>
  <c r="AV17" i="14" s="1"/>
  <c r="AR39" i="14"/>
  <c r="AR18" i="14" s="1"/>
  <c r="AR17" i="14" s="1"/>
  <c r="AS39" i="14"/>
  <c r="AS18" i="14" s="1"/>
  <c r="AS17" i="14" s="1"/>
  <c r="BE39" i="14"/>
  <c r="BE17" i="14" s="1"/>
  <c r="AZ39" i="14"/>
  <c r="AZ18" i="14" s="1"/>
  <c r="AZ17" i="14" s="1"/>
  <c r="AU39" i="14"/>
  <c r="AU18" i="14" s="1"/>
  <c r="AU17" i="14" s="1"/>
  <c r="AX39" i="14"/>
  <c r="AX18" i="14" s="1"/>
  <c r="AX17" i="14" s="1"/>
  <c r="BC39" i="14"/>
  <c r="BC17" i="14" s="1"/>
  <c r="AY39" i="14"/>
  <c r="AY18" i="14" s="1"/>
  <c r="AY17" i="14" s="1"/>
  <c r="AT39" i="14"/>
  <c r="AT18" i="14" s="1"/>
  <c r="AT17" i="14" s="1"/>
  <c r="BB39" i="14"/>
  <c r="BB18" i="14" s="1"/>
  <c r="BB17" i="14" s="1"/>
  <c r="AE18" i="14"/>
  <c r="AE17" i="14" s="1"/>
  <c r="G39" i="14"/>
  <c r="G18" i="14" s="1"/>
  <c r="G17" i="14" s="1"/>
  <c r="X39" i="14"/>
  <c r="X18" i="14" s="1"/>
  <c r="X17" i="14" s="1"/>
  <c r="F39" i="14"/>
  <c r="F18" i="14" s="1"/>
  <c r="F17" i="14" s="1"/>
  <c r="J39" i="14"/>
  <c r="J18" i="14" s="1"/>
  <c r="J17" i="14" s="1"/>
  <c r="N39" i="14"/>
  <c r="N18" i="14" s="1"/>
  <c r="N17" i="14" s="1"/>
  <c r="R39" i="14"/>
  <c r="R18" i="14" s="1"/>
  <c r="R17" i="14" s="1"/>
  <c r="W39" i="14"/>
  <c r="W18" i="14" s="1"/>
  <c r="W17" i="14" s="1"/>
  <c r="AA39" i="14"/>
  <c r="AA18" i="14" s="1"/>
  <c r="AA17" i="14" s="1"/>
  <c r="AF39" i="14"/>
  <c r="AF18" i="14" s="1"/>
  <c r="AF17" i="14" s="1"/>
  <c r="L39" i="14"/>
  <c r="L18" i="14" s="1"/>
  <c r="L17" i="14" s="1"/>
  <c r="AD39" i="14"/>
  <c r="AD18" i="14" s="1"/>
  <c r="AD17" i="14" s="1"/>
  <c r="AC39" i="14"/>
  <c r="AC18" i="14" s="1"/>
  <c r="AC17" i="14" s="1"/>
  <c r="D18" i="14"/>
  <c r="D17" i="14" s="1"/>
  <c r="AH39" i="14"/>
  <c r="AH18" i="14" s="1"/>
  <c r="AH17" i="14" s="1"/>
  <c r="K39" i="14"/>
  <c r="K18" i="14" s="1"/>
  <c r="K17" i="14" s="1"/>
  <c r="I39" i="14"/>
  <c r="I18" i="14" s="1"/>
  <c r="I17" i="14" s="1"/>
  <c r="Z39" i="14"/>
  <c r="Z18" i="14" s="1"/>
  <c r="Z17" i="14" s="1"/>
  <c r="E39" i="14"/>
  <c r="E18" i="14" s="1"/>
  <c r="E17" i="14" s="1"/>
  <c r="V39" i="14"/>
  <c r="V18" i="14" s="1"/>
  <c r="V17" i="14" s="1"/>
  <c r="Q39" i="14"/>
  <c r="Q18" i="14" s="1"/>
  <c r="Q17" i="14" s="1"/>
  <c r="AL39" i="14"/>
  <c r="AL36" i="14"/>
  <c r="AL19" i="14" s="1"/>
  <c r="AL39" i="11"/>
  <c r="AL18" i="11" s="1"/>
  <c r="AL17" i="11" s="1"/>
  <c r="AH39" i="11"/>
  <c r="AH18" i="11" s="1"/>
  <c r="AH17" i="11" s="1"/>
  <c r="AI39" i="11"/>
  <c r="AF39" i="11"/>
  <c r="AF18" i="11" s="1"/>
  <c r="AF17" i="11" s="1"/>
  <c r="AJ39" i="12"/>
  <c r="AJ39" i="13"/>
  <c r="G39" i="13"/>
  <c r="G18" i="13" s="1"/>
  <c r="G17" i="13" s="1"/>
  <c r="Y39" i="13"/>
  <c r="Y18" i="13" s="1"/>
  <c r="Y17" i="13" s="1"/>
  <c r="P39" i="13"/>
  <c r="P18" i="13" s="1"/>
  <c r="P17" i="13" s="1"/>
  <c r="AI39" i="13"/>
  <c r="E36" i="13"/>
  <c r="E19" i="13" s="1"/>
  <c r="E41" i="13"/>
  <c r="E40" i="13" s="1"/>
  <c r="E39" i="13" s="1"/>
  <c r="F41" i="13"/>
  <c r="F40" i="13" s="1"/>
  <c r="F39" i="13" s="1"/>
  <c r="F18" i="13" s="1"/>
  <c r="F17" i="13" s="1"/>
  <c r="G39" i="12"/>
  <c r="G18" i="12" s="1"/>
  <c r="G17" i="12" s="1"/>
  <c r="AI39" i="12"/>
  <c r="AI18" i="12" s="1"/>
  <c r="AB37" i="11"/>
  <c r="E36" i="11"/>
  <c r="E19" i="11" s="1"/>
  <c r="O18" i="11"/>
  <c r="O17" i="11" s="1"/>
  <c r="AD18" i="11"/>
  <c r="AD17" i="11" s="1"/>
  <c r="AE39" i="11"/>
  <c r="AE18" i="11" s="1"/>
  <c r="AE17" i="11" s="1"/>
  <c r="D39" i="11"/>
  <c r="L39" i="11"/>
  <c r="L18" i="11" s="1"/>
  <c r="L17" i="11" s="1"/>
  <c r="T39" i="11"/>
  <c r="T18" i="11" s="1"/>
  <c r="T17" i="11" s="1"/>
  <c r="AB39" i="11"/>
  <c r="AJ39" i="11"/>
  <c r="AJ18" i="11" s="1"/>
  <c r="AJ17" i="11" s="1"/>
  <c r="X39" i="11"/>
  <c r="X18" i="11" s="1"/>
  <c r="X17" i="11" s="1"/>
  <c r="U37" i="11"/>
  <c r="D36" i="11"/>
  <c r="D19" i="11" s="1"/>
  <c r="F39" i="11"/>
  <c r="F18" i="11" s="1"/>
  <c r="F17" i="11" s="1"/>
  <c r="N39" i="11"/>
  <c r="N18" i="11" s="1"/>
  <c r="N17" i="11" s="1"/>
  <c r="W39" i="11"/>
  <c r="W18" i="11" s="1"/>
  <c r="W17" i="11" s="1"/>
  <c r="S39" i="11"/>
  <c r="S18" i="11" s="1"/>
  <c r="S17" i="11" s="1"/>
  <c r="E39" i="11"/>
  <c r="I39" i="11"/>
  <c r="I18" i="11" s="1"/>
  <c r="I17" i="11" s="1"/>
  <c r="M39" i="11"/>
  <c r="M18" i="11" s="1"/>
  <c r="M17" i="11" s="1"/>
  <c r="Q39" i="11"/>
  <c r="Q18" i="11" s="1"/>
  <c r="Q17" i="11" s="1"/>
  <c r="U39" i="11"/>
  <c r="Y39" i="11"/>
  <c r="Y18" i="11" s="1"/>
  <c r="Y17" i="11" s="1"/>
  <c r="AC39" i="11"/>
  <c r="AC18" i="11" s="1"/>
  <c r="AC17" i="11" s="1"/>
  <c r="AG39" i="11"/>
  <c r="AG18" i="11" s="1"/>
  <c r="AG17" i="11" s="1"/>
  <c r="AK39" i="11"/>
  <c r="AK18" i="11" s="1"/>
  <c r="AK17" i="11" s="1"/>
  <c r="AB36" i="11"/>
  <c r="AB19" i="11" s="1"/>
  <c r="U36" i="11"/>
  <c r="U19" i="11" s="1"/>
  <c r="CA39" i="10"/>
  <c r="BW39" i="10"/>
  <c r="BW18" i="10" s="1"/>
  <c r="BM39" i="10"/>
  <c r="BI39" i="10"/>
  <c r="BI18" i="10" s="1"/>
  <c r="BD39" i="10"/>
  <c r="BD18" i="10" s="1"/>
  <c r="AZ39" i="10"/>
  <c r="AZ18" i="10" s="1"/>
  <c r="AQ39" i="10"/>
  <c r="AL39" i="10"/>
  <c r="AL18" i="10" s="1"/>
  <c r="AG39" i="10"/>
  <c r="AC39" i="10"/>
  <c r="X39" i="10"/>
  <c r="T39" i="10"/>
  <c r="P39" i="10"/>
  <c r="P18" i="10" s="1"/>
  <c r="L39" i="10"/>
  <c r="H39" i="10"/>
  <c r="BJ39" i="10"/>
  <c r="BJ18" i="10" s="1"/>
  <c r="BJ17" i="10" s="1"/>
  <c r="I39" i="10"/>
  <c r="I18" i="10" s="1"/>
  <c r="BU39" i="10"/>
  <c r="BU18" i="10" s="1"/>
  <c r="BL39" i="10"/>
  <c r="BL18" i="10" s="1"/>
  <c r="BH39" i="10"/>
  <c r="BH18" i="10" s="1"/>
  <c r="BC39" i="10"/>
  <c r="AO39" i="10"/>
  <c r="AO18" i="10" s="1"/>
  <c r="AF39" i="10"/>
  <c r="AF18" i="10" s="1"/>
  <c r="AB39" i="10"/>
  <c r="W39" i="10"/>
  <c r="S39" i="10"/>
  <c r="S18" i="10" s="1"/>
  <c r="O39" i="10"/>
  <c r="K39" i="10"/>
  <c r="G39" i="10"/>
  <c r="BX39" i="10"/>
  <c r="BX18" i="10" s="1"/>
  <c r="BE39" i="10"/>
  <c r="AM39" i="10"/>
  <c r="U39" i="10"/>
  <c r="CB39" i="10"/>
  <c r="Y39" i="10"/>
  <c r="CC17" i="10"/>
  <c r="BT39" i="10"/>
  <c r="BT18" i="10" s="1"/>
  <c r="BP39" i="10"/>
  <c r="BP18" i="10" s="1"/>
  <c r="BK39" i="10"/>
  <c r="BK18" i="10" s="1"/>
  <c r="BG39" i="10"/>
  <c r="BB39" i="10"/>
  <c r="AN39" i="10"/>
  <c r="AJ39" i="10"/>
  <c r="AE39" i="10"/>
  <c r="AA39" i="10"/>
  <c r="AA18" i="10" s="1"/>
  <c r="V39" i="10"/>
  <c r="V18" i="10" s="1"/>
  <c r="R39" i="10"/>
  <c r="N39" i="10"/>
  <c r="J39" i="10"/>
  <c r="J18" i="10" s="1"/>
  <c r="F39" i="10"/>
  <c r="F18" i="10" s="1"/>
  <c r="BS39" i="10"/>
  <c r="BS18" i="10" s="1"/>
  <c r="AI39" i="10"/>
  <c r="Q39" i="10"/>
  <c r="Q18" i="10" s="1"/>
  <c r="AR39" i="10"/>
  <c r="AR18" i="10" s="1"/>
  <c r="BO39" i="10"/>
  <c r="AD39" i="10"/>
  <c r="AD18" i="10" s="1"/>
  <c r="M39" i="10"/>
  <c r="M18" i="10" s="1"/>
  <c r="F41" i="20" l="1"/>
  <c r="F40" i="20" s="1"/>
  <c r="AL18" i="14"/>
  <c r="I45" i="20"/>
  <c r="I41" i="20" s="1"/>
  <c r="I40" i="20" s="1"/>
  <c r="AM18" i="12"/>
  <c r="AM17" i="12" s="1"/>
  <c r="AC34" i="8"/>
  <c r="D37" i="10"/>
  <c r="BQ37" i="10" s="1"/>
  <c r="W18" i="12"/>
  <c r="W17" i="12" s="1"/>
  <c r="AD40" i="8"/>
  <c r="P39" i="8"/>
  <c r="AI37" i="11"/>
  <c r="AI36" i="11" s="1"/>
  <c r="AI19" i="11" s="1"/>
  <c r="AI18" i="11" s="1"/>
  <c r="AI17" i="11" s="1"/>
  <c r="AG48" i="8"/>
  <c r="AG44" i="8" s="1"/>
  <c r="AM37" i="12"/>
  <c r="AM36" i="12" s="1"/>
  <c r="AM19" i="12" s="1"/>
  <c r="K63" i="20"/>
  <c r="M66" i="12"/>
  <c r="AK67" i="12"/>
  <c r="AK66" i="12" s="1"/>
  <c r="AR17" i="15"/>
  <c r="AR16" i="15" s="1"/>
  <c r="AS17" i="15"/>
  <c r="AS16" i="15" s="1"/>
  <c r="AW16" i="15"/>
  <c r="AV16" i="15"/>
  <c r="AN17" i="15"/>
  <c r="AN16" i="15" s="1"/>
  <c r="AJ18" i="13"/>
  <c r="AJ17" i="13" s="1"/>
  <c r="AF17" i="12"/>
  <c r="AB17" i="12"/>
  <c r="AJ18" i="12"/>
  <c r="AJ17" i="12" s="1"/>
  <c r="AG17" i="12"/>
  <c r="AI17" i="12"/>
  <c r="AC17" i="12"/>
  <c r="CA18" i="10"/>
  <c r="CA17" i="10" s="1"/>
  <c r="CB18" i="10"/>
  <c r="CB17" i="10" s="1"/>
  <c r="AN18" i="13"/>
  <c r="AN17" i="13" s="1"/>
  <c r="AI18" i="10"/>
  <c r="AI17" i="10" s="1"/>
  <c r="N18" i="10"/>
  <c r="N17" i="10" s="1"/>
  <c r="AE18" i="10"/>
  <c r="AE17" i="10" s="1"/>
  <c r="W18" i="10"/>
  <c r="W17" i="10" s="1"/>
  <c r="T18" i="10"/>
  <c r="T17" i="10" s="1"/>
  <c r="BB18" i="10"/>
  <c r="BB17" i="10" s="1"/>
  <c r="G18" i="10"/>
  <c r="G17" i="10" s="1"/>
  <c r="AM18" i="13"/>
  <c r="AM17" i="13" s="1"/>
  <c r="AL18" i="12"/>
  <c r="AL17" i="12" s="1"/>
  <c r="AF18" i="13"/>
  <c r="AF17" i="13" s="1"/>
  <c r="AC18" i="13"/>
  <c r="AC17" i="13" s="1"/>
  <c r="X18" i="10"/>
  <c r="X17" i="10" s="1"/>
  <c r="BO18" i="10"/>
  <c r="BO17" i="10" s="1"/>
  <c r="M17" i="10"/>
  <c r="AR17" i="10"/>
  <c r="F17" i="10"/>
  <c r="V17" i="10"/>
  <c r="BK17" i="10"/>
  <c r="AF17" i="10"/>
  <c r="AI18" i="13"/>
  <c r="AI17" i="13" s="1"/>
  <c r="AQ18" i="13"/>
  <c r="AQ17" i="13" s="1"/>
  <c r="AQ18" i="12"/>
  <c r="AQ17" i="12" s="1"/>
  <c r="AG18" i="13"/>
  <c r="AG17" i="13" s="1"/>
  <c r="H18" i="10"/>
  <c r="H17" i="10" s="1"/>
  <c r="Y18" i="10"/>
  <c r="Y17" i="10" s="1"/>
  <c r="AN18" i="10"/>
  <c r="AN17" i="10" s="1"/>
  <c r="R18" i="10"/>
  <c r="R17" i="10" s="1"/>
  <c r="BC18" i="10"/>
  <c r="BC17" i="10" s="1"/>
  <c r="BM18" i="10"/>
  <c r="BM17" i="10" s="1"/>
  <c r="AB18" i="10"/>
  <c r="AB17" i="10" s="1"/>
  <c r="K18" i="10"/>
  <c r="K17" i="10" s="1"/>
  <c r="AD17" i="10"/>
  <c r="Q17" i="10"/>
  <c r="J17" i="10"/>
  <c r="AA17" i="10"/>
  <c r="BP17" i="10"/>
  <c r="BX17" i="10"/>
  <c r="S17" i="10"/>
  <c r="AO17" i="10"/>
  <c r="BH17" i="10"/>
  <c r="I17" i="10"/>
  <c r="P17" i="10"/>
  <c r="AZ17" i="10"/>
  <c r="AL18" i="13"/>
  <c r="AL17" i="13" s="1"/>
  <c r="AO18" i="13"/>
  <c r="AO17" i="13" s="1"/>
  <c r="L18" i="10"/>
  <c r="L17" i="10" s="1"/>
  <c r="AJ18" i="10"/>
  <c r="AJ17" i="10" s="1"/>
  <c r="BG18" i="10"/>
  <c r="BG17" i="10" s="1"/>
  <c r="AG18" i="10"/>
  <c r="AG17" i="10" s="1"/>
  <c r="BE18" i="10"/>
  <c r="BE17" i="10" s="1"/>
  <c r="AM18" i="10"/>
  <c r="AM17" i="10" s="1"/>
  <c r="AQ18" i="10"/>
  <c r="AQ17" i="10" s="1"/>
  <c r="O18" i="10"/>
  <c r="O17" i="10" s="1"/>
  <c r="P17" i="12"/>
  <c r="S17" i="12"/>
  <c r="N17" i="12"/>
  <c r="U18" i="11"/>
  <c r="U17" i="11" s="1"/>
  <c r="BS17" i="10"/>
  <c r="BU17" i="10"/>
  <c r="BW17" i="10"/>
  <c r="BL17" i="10"/>
  <c r="BI17" i="10"/>
  <c r="BD17" i="10"/>
  <c r="BT17" i="10"/>
  <c r="BR17" i="10"/>
  <c r="AL17" i="10"/>
  <c r="BZ41" i="10"/>
  <c r="BZ40" i="10" s="1"/>
  <c r="BZ39" i="10" s="1"/>
  <c r="F31" i="20"/>
  <c r="F14" i="20" s="1"/>
  <c r="M41" i="20"/>
  <c r="K40" i="20"/>
  <c r="K31" i="20"/>
  <c r="K14" i="20" s="1"/>
  <c r="M32" i="20"/>
  <c r="M31" i="20" s="1"/>
  <c r="M14" i="20" s="1"/>
  <c r="CN37" i="22"/>
  <c r="CN46" i="22" s="1"/>
  <c r="CN80" i="22"/>
  <c r="BL80" i="22"/>
  <c r="BZ80" i="22"/>
  <c r="BZ22" i="22"/>
  <c r="BZ21" i="22" s="1"/>
  <c r="AL17" i="14"/>
  <c r="E18" i="13"/>
  <c r="E17" i="13" s="1"/>
  <c r="AB18" i="11"/>
  <c r="AB17" i="11" s="1"/>
  <c r="E18" i="11"/>
  <c r="E17" i="11" s="1"/>
  <c r="D18" i="11"/>
  <c r="D17" i="11" s="1"/>
  <c r="AI48" i="8" l="1"/>
  <c r="AI44" i="8" s="1"/>
  <c r="AD39" i="8"/>
  <c r="AJ40" i="8"/>
  <c r="M40" i="20"/>
  <c r="K62" i="20"/>
  <c r="M63" i="20"/>
  <c r="M62" i="20" s="1"/>
  <c r="BZ18" i="10"/>
  <c r="BZ17" i="10" s="1"/>
  <c r="E36" i="10"/>
  <c r="E19" i="10" s="1"/>
  <c r="D36" i="10"/>
  <c r="D19" i="10" s="1"/>
  <c r="AF39" i="8"/>
  <c r="AC36" i="10"/>
  <c r="AC19" i="10" s="1"/>
  <c r="BY36" i="10"/>
  <c r="BY19" i="10" s="1"/>
  <c r="BQ36" i="10"/>
  <c r="BQ19" i="10" s="1"/>
  <c r="U36" i="10"/>
  <c r="U19" i="10" s="1"/>
  <c r="BL47" i="22"/>
  <c r="BZ37" i="22"/>
  <c r="BZ46" i="22" s="1"/>
  <c r="CN48" i="22"/>
  <c r="D50" i="10" l="1"/>
  <c r="D46" i="10" s="1"/>
  <c r="E42" i="10"/>
  <c r="AJ39" i="8"/>
  <c r="BL48" i="22"/>
  <c r="U18" i="10"/>
  <c r="U17" i="10" s="1"/>
  <c r="AC18" i="10"/>
  <c r="AC17" i="10" s="1"/>
  <c r="U45" i="13"/>
  <c r="U39" i="13" s="1"/>
  <c r="U18" i="13" s="1"/>
  <c r="U17" i="13" s="1"/>
  <c r="AK45" i="13"/>
  <c r="AK39" i="13" s="1"/>
  <c r="CN74" i="22"/>
  <c r="AS42" i="10" l="1"/>
  <c r="E41" i="10"/>
  <c r="BA50" i="10"/>
  <c r="BA46" i="10" s="1"/>
  <c r="D45" i="10"/>
  <c r="AK18" i="13"/>
  <c r="AK17" i="13" s="1"/>
  <c r="E40" i="10"/>
  <c r="E39" i="10" s="1"/>
  <c r="BZ48" i="22"/>
  <c r="H39" i="8"/>
  <c r="H38" i="8" s="1"/>
  <c r="R17" i="4"/>
  <c r="S17" i="4"/>
  <c r="P34" i="4"/>
  <c r="P17" i="4" s="1"/>
  <c r="H34" i="4"/>
  <c r="H17" i="4" s="1"/>
  <c r="K55" i="8"/>
  <c r="K50" i="8" s="1"/>
  <c r="L55" i="8"/>
  <c r="L50" i="8" s="1"/>
  <c r="M55" i="8"/>
  <c r="M50" i="8" s="1"/>
  <c r="N55" i="8"/>
  <c r="N50" i="8" s="1"/>
  <c r="O55" i="8"/>
  <c r="O50" i="8" s="1"/>
  <c r="P55" i="8"/>
  <c r="P50" i="8" s="1"/>
  <c r="Q55" i="8"/>
  <c r="Q50" i="8" s="1"/>
  <c r="R55" i="8"/>
  <c r="R50" i="8" s="1"/>
  <c r="S55" i="8"/>
  <c r="S50" i="8" s="1"/>
  <c r="T55" i="8"/>
  <c r="T50" i="8" s="1"/>
  <c r="U55" i="8"/>
  <c r="U50" i="8" s="1"/>
  <c r="V55" i="8"/>
  <c r="V50" i="8" s="1"/>
  <c r="W55" i="8"/>
  <c r="W50" i="8" s="1"/>
  <c r="X55" i="8"/>
  <c r="X50" i="8" s="1"/>
  <c r="Y55" i="8"/>
  <c r="Y50" i="8" s="1"/>
  <c r="Z55" i="8"/>
  <c r="Z50" i="8" s="1"/>
  <c r="AA55" i="8"/>
  <c r="AA50" i="8" s="1"/>
  <c r="AB55" i="8"/>
  <c r="AB50" i="8" s="1"/>
  <c r="AC55" i="8"/>
  <c r="AC50" i="8" s="1"/>
  <c r="AD55" i="8"/>
  <c r="AD50" i="8" s="1"/>
  <c r="AE55" i="8"/>
  <c r="AE50" i="8" s="1"/>
  <c r="AF55" i="8"/>
  <c r="AF50" i="8" s="1"/>
  <c r="AG55" i="8"/>
  <c r="AG50" i="8" s="1"/>
  <c r="AH55" i="8"/>
  <c r="AH50" i="8" s="1"/>
  <c r="AI55" i="8"/>
  <c r="AI50" i="8" s="1"/>
  <c r="AJ55" i="8"/>
  <c r="AJ50" i="8" s="1"/>
  <c r="K43" i="8"/>
  <c r="M43" i="8"/>
  <c r="N43" i="8"/>
  <c r="P43" i="8"/>
  <c r="Q43" i="8"/>
  <c r="R43" i="8"/>
  <c r="S43" i="8"/>
  <c r="T43" i="8"/>
  <c r="U43" i="8"/>
  <c r="V43" i="8"/>
  <c r="Y43" i="8"/>
  <c r="Z43" i="8"/>
  <c r="AC43" i="8"/>
  <c r="AD43" i="8"/>
  <c r="AG43" i="8"/>
  <c r="AH43" i="8"/>
  <c r="AJ43" i="8"/>
  <c r="L43" i="8"/>
  <c r="O43" i="8"/>
  <c r="W43" i="8"/>
  <c r="X43" i="8"/>
  <c r="AA43" i="8"/>
  <c r="AB43" i="8"/>
  <c r="AE43" i="8"/>
  <c r="AF43" i="8"/>
  <c r="AI43" i="8"/>
  <c r="L38" i="8"/>
  <c r="N38" i="8"/>
  <c r="O38" i="8"/>
  <c r="P38" i="8"/>
  <c r="R38" i="8"/>
  <c r="U38" i="8"/>
  <c r="V38" i="8"/>
  <c r="W38" i="8"/>
  <c r="X38" i="8"/>
  <c r="Y38" i="8"/>
  <c r="Z38" i="8"/>
  <c r="AA38" i="8"/>
  <c r="AB38" i="8"/>
  <c r="AC38" i="8"/>
  <c r="AD38" i="8"/>
  <c r="AF38" i="8"/>
  <c r="AG38" i="8"/>
  <c r="AH38" i="8"/>
  <c r="AJ38" i="8"/>
  <c r="Q38" i="8"/>
  <c r="S38" i="8"/>
  <c r="T38" i="8"/>
  <c r="K34" i="8"/>
  <c r="K17" i="8" s="1"/>
  <c r="L34" i="8"/>
  <c r="L17" i="8" s="1"/>
  <c r="M34" i="8"/>
  <c r="M17" i="8" s="1"/>
  <c r="N34" i="8"/>
  <c r="N17" i="8" s="1"/>
  <c r="O34" i="8"/>
  <c r="O17" i="8" s="1"/>
  <c r="P34" i="8"/>
  <c r="P17" i="8" s="1"/>
  <c r="Q34" i="8"/>
  <c r="Q17" i="8" s="1"/>
  <c r="R34" i="8"/>
  <c r="R17" i="8" s="1"/>
  <c r="S34" i="8"/>
  <c r="S17" i="8" s="1"/>
  <c r="T34" i="8"/>
  <c r="T17" i="8" s="1"/>
  <c r="U34" i="8"/>
  <c r="U17" i="8" s="1"/>
  <c r="V34" i="8"/>
  <c r="V17" i="8" s="1"/>
  <c r="W34" i="8"/>
  <c r="W17" i="8" s="1"/>
  <c r="X34" i="8"/>
  <c r="X17" i="8" s="1"/>
  <c r="Y34" i="8"/>
  <c r="Y17" i="8" s="1"/>
  <c r="Z34" i="8"/>
  <c r="Z17" i="8" s="1"/>
  <c r="AA34" i="8"/>
  <c r="AA17" i="8" s="1"/>
  <c r="AB34" i="8"/>
  <c r="AB17" i="8" s="1"/>
  <c r="AC17" i="8"/>
  <c r="AD34" i="8"/>
  <c r="AD17" i="8" s="1"/>
  <c r="AE34" i="8"/>
  <c r="AF34" i="8"/>
  <c r="AF17" i="8" s="1"/>
  <c r="AG34" i="8"/>
  <c r="AG17" i="8" s="1"/>
  <c r="AH34" i="8"/>
  <c r="AH17" i="8" s="1"/>
  <c r="AI34" i="8"/>
  <c r="AI17" i="8" s="1"/>
  <c r="AJ34" i="8"/>
  <c r="AJ17" i="8" s="1"/>
  <c r="AE17" i="8"/>
  <c r="J34" i="8"/>
  <c r="J17" i="8" s="1"/>
  <c r="J55" i="8"/>
  <c r="J50" i="8" s="1"/>
  <c r="J43" i="8"/>
  <c r="J38" i="8"/>
  <c r="I55" i="8"/>
  <c r="I50" i="8" s="1"/>
  <c r="H55" i="8"/>
  <c r="H50" i="8" s="1"/>
  <c r="I43" i="8"/>
  <c r="H43" i="8"/>
  <c r="I38" i="8"/>
  <c r="I34" i="8"/>
  <c r="I17" i="8" s="1"/>
  <c r="H34" i="8"/>
  <c r="H17" i="8" s="1"/>
  <c r="Y39" i="4"/>
  <c r="AN40" i="4"/>
  <c r="D37" i="20"/>
  <c r="D36" i="20" s="1"/>
  <c r="T34" i="4"/>
  <c r="T17" i="4" s="1"/>
  <c r="J17" i="4"/>
  <c r="I34" i="4"/>
  <c r="I17" i="4" s="1"/>
  <c r="K34" i="4"/>
  <c r="K17" i="4" s="1"/>
  <c r="L34" i="4"/>
  <c r="L17" i="4" s="1"/>
  <c r="N34" i="4"/>
  <c r="O34" i="4"/>
  <c r="Q34" i="4"/>
  <c r="Q17" i="4" s="1"/>
  <c r="U34" i="4"/>
  <c r="U17" i="4" s="1"/>
  <c r="V34" i="4"/>
  <c r="W34" i="4"/>
  <c r="X34" i="4"/>
  <c r="Y17" i="4"/>
  <c r="Z34" i="4"/>
  <c r="Z17" i="4" s="1"/>
  <c r="AA34" i="4"/>
  <c r="AA17" i="4" s="1"/>
  <c r="AB34" i="4"/>
  <c r="AB17" i="4" s="1"/>
  <c r="AC34" i="4"/>
  <c r="AC17" i="4" s="1"/>
  <c r="AD34" i="4"/>
  <c r="AD17" i="4" s="1"/>
  <c r="AE34" i="4"/>
  <c r="AE17" i="4" s="1"/>
  <c r="AF34" i="4"/>
  <c r="AF17" i="4" s="1"/>
  <c r="AG34" i="4"/>
  <c r="AG17" i="4" s="1"/>
  <c r="AH34" i="4"/>
  <c r="AH17" i="4" s="1"/>
  <c r="AN34" i="4"/>
  <c r="AN17" i="4" s="1"/>
  <c r="AO34" i="4"/>
  <c r="AO17" i="4" s="1"/>
  <c r="AP34" i="4"/>
  <c r="AP17" i="4" s="1"/>
  <c r="AQ34" i="4"/>
  <c r="AQ17" i="4" s="1"/>
  <c r="AR34" i="4"/>
  <c r="AR17" i="4" s="1"/>
  <c r="AX34" i="4"/>
  <c r="AX17" i="4" s="1"/>
  <c r="AY34" i="4"/>
  <c r="AY17" i="4" s="1"/>
  <c r="AZ34" i="4"/>
  <c r="AZ17" i="4" s="1"/>
  <c r="BA34" i="4"/>
  <c r="BA17" i="4" s="1"/>
  <c r="BC34" i="4"/>
  <c r="BC17" i="4" s="1"/>
  <c r="BI34" i="4"/>
  <c r="BI17" i="4" s="1"/>
  <c r="BJ34" i="4"/>
  <c r="BJ17" i="4" s="1"/>
  <c r="BK34" i="4"/>
  <c r="BK17" i="4" s="1"/>
  <c r="BL34" i="4"/>
  <c r="BL17" i="4" s="1"/>
  <c r="BM34" i="4"/>
  <c r="BM17" i="4" s="1"/>
  <c r="D36" i="3"/>
  <c r="D19" i="3" s="1"/>
  <c r="E36" i="3"/>
  <c r="E19" i="3" s="1"/>
  <c r="F36" i="3"/>
  <c r="F19" i="3" s="1"/>
  <c r="G36" i="3"/>
  <c r="G19" i="3" s="1"/>
  <c r="H36" i="3"/>
  <c r="H19" i="3" s="1"/>
  <c r="I36" i="3"/>
  <c r="I19" i="3" s="1"/>
  <c r="J36" i="3"/>
  <c r="J19" i="3" s="1"/>
  <c r="K36" i="3"/>
  <c r="K19" i="3" s="1"/>
  <c r="L36" i="3"/>
  <c r="L19" i="3" s="1"/>
  <c r="M36" i="3"/>
  <c r="M19" i="3" s="1"/>
  <c r="N36" i="3"/>
  <c r="N19" i="3" s="1"/>
  <c r="O36" i="3"/>
  <c r="O19" i="3" s="1"/>
  <c r="P36" i="3"/>
  <c r="P19" i="3" s="1"/>
  <c r="Q36" i="3"/>
  <c r="Q19" i="3" s="1"/>
  <c r="R36" i="3"/>
  <c r="R19" i="3" s="1"/>
  <c r="S36" i="3"/>
  <c r="S19" i="3" s="1"/>
  <c r="C19" i="3"/>
  <c r="D36" i="2"/>
  <c r="D19" i="2" s="1"/>
  <c r="E36" i="2"/>
  <c r="E19" i="2" s="1"/>
  <c r="F36" i="2"/>
  <c r="F19" i="2" s="1"/>
  <c r="G36" i="2"/>
  <c r="G19" i="2" s="1"/>
  <c r="H36" i="2"/>
  <c r="H19" i="2" s="1"/>
  <c r="I36" i="2"/>
  <c r="I19" i="2" s="1"/>
  <c r="J36" i="2"/>
  <c r="J19" i="2" s="1"/>
  <c r="K36" i="2"/>
  <c r="K19" i="2" s="1"/>
  <c r="L36" i="2"/>
  <c r="L19" i="2" s="1"/>
  <c r="M36" i="2"/>
  <c r="M19" i="2" s="1"/>
  <c r="N36" i="2"/>
  <c r="N19" i="2" s="1"/>
  <c r="O36" i="2"/>
  <c r="O19" i="2" s="1"/>
  <c r="P36" i="2"/>
  <c r="P19" i="2" s="1"/>
  <c r="Q36" i="2"/>
  <c r="Q19" i="2" s="1"/>
  <c r="R36" i="2"/>
  <c r="R19" i="2" s="1"/>
  <c r="S36" i="2"/>
  <c r="S19" i="2" s="1"/>
  <c r="C36" i="2"/>
  <c r="C19" i="2" s="1"/>
  <c r="D19" i="1"/>
  <c r="P19" i="1"/>
  <c r="D36" i="1"/>
  <c r="E36" i="1"/>
  <c r="E19" i="1" s="1"/>
  <c r="F36" i="1"/>
  <c r="F19" i="1" s="1"/>
  <c r="G36" i="1"/>
  <c r="G19" i="1" s="1"/>
  <c r="H36" i="1"/>
  <c r="H19" i="1" s="1"/>
  <c r="I36" i="1"/>
  <c r="I19" i="1" s="1"/>
  <c r="J36" i="1"/>
  <c r="J19" i="1" s="1"/>
  <c r="K36" i="1"/>
  <c r="K19" i="1" s="1"/>
  <c r="L36" i="1"/>
  <c r="L19" i="1" s="1"/>
  <c r="M36" i="1"/>
  <c r="M19" i="1" s="1"/>
  <c r="N36" i="1"/>
  <c r="N19" i="1" s="1"/>
  <c r="O36" i="1"/>
  <c r="O19" i="1" s="1"/>
  <c r="P36" i="1"/>
  <c r="Q36" i="1"/>
  <c r="Q19" i="1" s="1"/>
  <c r="R36" i="1"/>
  <c r="R19" i="1" s="1"/>
  <c r="S36" i="1"/>
  <c r="S19" i="1" s="1"/>
  <c r="C36" i="1"/>
  <c r="C19" i="1" s="1"/>
  <c r="BA45" i="10" l="1"/>
  <c r="BA39" i="10" s="1"/>
  <c r="BA18" i="10" s="1"/>
  <c r="BA17" i="10" s="1"/>
  <c r="BQ50" i="10"/>
  <c r="M42" i="12"/>
  <c r="BY42" i="10"/>
  <c r="AS41" i="10"/>
  <c r="AS40" i="10" s="1"/>
  <c r="AS39" i="10" s="1"/>
  <c r="AS18" i="10" s="1"/>
  <c r="AS17" i="10" s="1"/>
  <c r="AJ37" i="8"/>
  <c r="E18" i="10"/>
  <c r="E17" i="10" s="1"/>
  <c r="E41" i="12"/>
  <c r="E40" i="12" s="1"/>
  <c r="E39" i="12" s="1"/>
  <c r="E18" i="12" s="1"/>
  <c r="E17" i="12" s="1"/>
  <c r="AQ40" i="4"/>
  <c r="BL40" i="4" s="1"/>
  <c r="AN39" i="4"/>
  <c r="F37" i="20"/>
  <c r="F36" i="20" s="1"/>
  <c r="D35" i="20"/>
  <c r="D34" i="20" s="1"/>
  <c r="AE39" i="8"/>
  <c r="K38" i="8"/>
  <c r="K37" i="8" s="1"/>
  <c r="J37" i="8"/>
  <c r="Y37" i="8"/>
  <c r="Y16" i="8" s="1"/>
  <c r="Y15" i="8" s="1"/>
  <c r="U37" i="8"/>
  <c r="AG37" i="8"/>
  <c r="AC37" i="8"/>
  <c r="AC16" i="8" s="1"/>
  <c r="Q37" i="8"/>
  <c r="S37" i="8"/>
  <c r="O37" i="8"/>
  <c r="AB37" i="8"/>
  <c r="AB16" i="8" s="1"/>
  <c r="AB15" i="8" s="1"/>
  <c r="W37" i="8"/>
  <c r="W16" i="8" s="1"/>
  <c r="W15" i="8" s="1"/>
  <c r="L37" i="8"/>
  <c r="AA37" i="8"/>
  <c r="AF37" i="8"/>
  <c r="AF16" i="8" s="1"/>
  <c r="P37" i="8"/>
  <c r="P16" i="8" s="1"/>
  <c r="T37" i="8"/>
  <c r="T16" i="8" s="1"/>
  <c r="X37" i="8"/>
  <c r="AH37" i="8"/>
  <c r="AD37" i="8"/>
  <c r="Z37" i="8"/>
  <c r="V37" i="8"/>
  <c r="R37" i="8"/>
  <c r="N37" i="8"/>
  <c r="H37" i="8"/>
  <c r="I37" i="8"/>
  <c r="I16" i="8" s="1"/>
  <c r="BQ46" i="10" l="1"/>
  <c r="BQ45" i="10" s="1"/>
  <c r="AK42" i="12"/>
  <c r="AK41" i="12" s="1"/>
  <c r="AK40" i="12" s="1"/>
  <c r="AK39" i="12" s="1"/>
  <c r="AK18" i="12" s="1"/>
  <c r="AK17" i="12" s="1"/>
  <c r="M41" i="12"/>
  <c r="M40" i="12" s="1"/>
  <c r="M39" i="12" s="1"/>
  <c r="M18" i="12" s="1"/>
  <c r="M17" i="12" s="1"/>
  <c r="K37" i="20"/>
  <c r="BY41" i="10"/>
  <c r="BY40" i="10" s="1"/>
  <c r="BY39" i="10" s="1"/>
  <c r="BY18" i="10" s="1"/>
  <c r="BY17" i="10" s="1"/>
  <c r="M39" i="8"/>
  <c r="M38" i="8" s="1"/>
  <c r="M37" i="8" s="1"/>
  <c r="M16" i="8" s="1"/>
  <c r="M15" i="8" s="1"/>
  <c r="AC15" i="8"/>
  <c r="J16" i="8"/>
  <c r="J15" i="8" s="1"/>
  <c r="AA16" i="8"/>
  <c r="AA15" i="8" s="1"/>
  <c r="N16" i="8"/>
  <c r="N15" i="8" s="1"/>
  <c r="O16" i="8"/>
  <c r="O15" i="8" s="1"/>
  <c r="AG16" i="8"/>
  <c r="AG15" i="8" s="1"/>
  <c r="K16" i="8"/>
  <c r="K15" i="8" s="1"/>
  <c r="AJ16" i="8"/>
  <c r="AJ15" i="8" s="1"/>
  <c r="R16" i="8"/>
  <c r="R15" i="8" s="1"/>
  <c r="AH16" i="8"/>
  <c r="AH15" i="8" s="1"/>
  <c r="P15" i="8"/>
  <c r="L16" i="8"/>
  <c r="L15" i="8" s="1"/>
  <c r="S16" i="8"/>
  <c r="S15" i="8" s="1"/>
  <c r="U16" i="8"/>
  <c r="U15" i="8" s="1"/>
  <c r="Z16" i="8"/>
  <c r="Z15" i="8" s="1"/>
  <c r="T15" i="8"/>
  <c r="AD16" i="8"/>
  <c r="AD15" i="8" s="1"/>
  <c r="V16" i="8"/>
  <c r="V15" i="8" s="1"/>
  <c r="X16" i="8"/>
  <c r="X15" i="8" s="1"/>
  <c r="AF15" i="8"/>
  <c r="Q16" i="8"/>
  <c r="Q15" i="8" s="1"/>
  <c r="H16" i="8"/>
  <c r="H15" i="8" s="1"/>
  <c r="I15" i="8"/>
  <c r="AQ39" i="4"/>
  <c r="F35" i="20"/>
  <c r="F34" i="20" s="1"/>
  <c r="AI39" i="8"/>
  <c r="AE38" i="8"/>
  <c r="AE37" i="8" s="1"/>
  <c r="I37" i="20" l="1"/>
  <c r="I36" i="20" s="1"/>
  <c r="I35" i="20" s="1"/>
  <c r="I34" i="20" s="1"/>
  <c r="BI40" i="4"/>
  <c r="M37" i="20"/>
  <c r="M36" i="20" s="1"/>
  <c r="M35" i="20" s="1"/>
  <c r="M34" i="20" s="1"/>
  <c r="M13" i="20" s="1"/>
  <c r="M12" i="20" s="1"/>
  <c r="K36" i="20"/>
  <c r="K35" i="20" s="1"/>
  <c r="K34" i="20" s="1"/>
  <c r="K13" i="20" s="1"/>
  <c r="K12" i="20" s="1"/>
  <c r="AE16" i="8"/>
  <c r="AE15" i="8" s="1"/>
  <c r="AI38" i="8"/>
  <c r="AI37" i="8" s="1"/>
  <c r="AI16" i="8" s="1"/>
  <c r="T38" i="4"/>
  <c r="T43" i="4"/>
  <c r="BJ55" i="4"/>
  <c r="BJ43" i="4"/>
  <c r="BK43" i="4"/>
  <c r="BL43" i="4"/>
  <c r="BJ38" i="4"/>
  <c r="AX55" i="4"/>
  <c r="AX43" i="4"/>
  <c r="AX38" i="4"/>
  <c r="W43" i="4"/>
  <c r="AN55" i="4"/>
  <c r="AN43" i="4"/>
  <c r="AN38" i="4"/>
  <c r="AD55" i="4"/>
  <c r="AD38" i="4"/>
  <c r="Y55" i="4"/>
  <c r="V38" i="4"/>
  <c r="W38" i="4"/>
  <c r="X38" i="4"/>
  <c r="Y38" i="4"/>
  <c r="Z38" i="4"/>
  <c r="AA38" i="4"/>
  <c r="AB38" i="4"/>
  <c r="AC39" i="4"/>
  <c r="AC38" i="4" s="1"/>
  <c r="AE38" i="4"/>
  <c r="AF38" i="4"/>
  <c r="AG38" i="4"/>
  <c r="AH38" i="4"/>
  <c r="AO38" i="4"/>
  <c r="AP38" i="4"/>
  <c r="AQ38" i="4"/>
  <c r="AR38" i="4"/>
  <c r="AY38" i="4"/>
  <c r="AZ38" i="4"/>
  <c r="BA38" i="4"/>
  <c r="BC38" i="4"/>
  <c r="BK38" i="4"/>
  <c r="BM38" i="4"/>
  <c r="V43" i="4"/>
  <c r="X43" i="4"/>
  <c r="Z43" i="4"/>
  <c r="AA43" i="4"/>
  <c r="AB43" i="4"/>
  <c r="AC43" i="4"/>
  <c r="AE43" i="4"/>
  <c r="AF43" i="4"/>
  <c r="AG43" i="4"/>
  <c r="AH43" i="4"/>
  <c r="AO43" i="4"/>
  <c r="AP43" i="4"/>
  <c r="AQ43" i="4"/>
  <c r="AR43" i="4"/>
  <c r="AY43" i="4"/>
  <c r="AZ43" i="4"/>
  <c r="BA43" i="4"/>
  <c r="BC43" i="4"/>
  <c r="BM43" i="4"/>
  <c r="V55" i="4"/>
  <c r="W55" i="4"/>
  <c r="X55" i="4"/>
  <c r="Z55" i="4"/>
  <c r="AA55" i="4"/>
  <c r="AB55" i="4"/>
  <c r="AC55" i="4"/>
  <c r="AE55" i="4"/>
  <c r="AF55" i="4"/>
  <c r="AG55" i="4"/>
  <c r="AH55" i="4"/>
  <c r="AO55" i="4"/>
  <c r="AP55" i="4"/>
  <c r="AP50" i="4" s="1"/>
  <c r="AQ55" i="4"/>
  <c r="AR55" i="4"/>
  <c r="AY55" i="4"/>
  <c r="AZ55" i="4"/>
  <c r="BA55" i="4"/>
  <c r="BC55" i="4"/>
  <c r="BK55" i="4"/>
  <c r="BL55" i="4"/>
  <c r="BM55" i="4"/>
  <c r="L38" i="4"/>
  <c r="N39" i="4"/>
  <c r="N38" i="4" s="1"/>
  <c r="O39" i="4"/>
  <c r="O38" i="4" s="1"/>
  <c r="L43" i="4"/>
  <c r="M44" i="4"/>
  <c r="M43" i="4" s="1"/>
  <c r="N44" i="4"/>
  <c r="N43" i="4" s="1"/>
  <c r="O44" i="4"/>
  <c r="O43" i="4" s="1"/>
  <c r="P43" i="4"/>
  <c r="J15" i="4"/>
  <c r="T55" i="4"/>
  <c r="U55" i="4"/>
  <c r="U50" i="4" s="1"/>
  <c r="S38" i="4"/>
  <c r="U38" i="4"/>
  <c r="R38" i="4"/>
  <c r="R43" i="4"/>
  <c r="S43" i="4"/>
  <c r="U43" i="4"/>
  <c r="S55" i="4"/>
  <c r="S50" i="4" s="1"/>
  <c r="R55" i="4"/>
  <c r="R50" i="4" s="1"/>
  <c r="Q55" i="4"/>
  <c r="Q50" i="4" s="1"/>
  <c r="P55" i="4"/>
  <c r="O55" i="4"/>
  <c r="O50" i="4" s="1"/>
  <c r="N55" i="4"/>
  <c r="N50" i="4" s="1"/>
  <c r="K43" i="4"/>
  <c r="I43" i="4"/>
  <c r="H43" i="4"/>
  <c r="K38" i="4"/>
  <c r="I38" i="4"/>
  <c r="H38" i="4"/>
  <c r="C55" i="2"/>
  <c r="C50" i="2" s="1"/>
  <c r="D46" i="2"/>
  <c r="D45" i="2" s="1"/>
  <c r="C46" i="2"/>
  <c r="S57" i="3"/>
  <c r="S52" i="3" s="1"/>
  <c r="R57" i="3"/>
  <c r="R52" i="3" s="1"/>
  <c r="Q57" i="3"/>
  <c r="Q52" i="3" s="1"/>
  <c r="P57" i="3"/>
  <c r="O57" i="3"/>
  <c r="O52" i="3" s="1"/>
  <c r="N57" i="3"/>
  <c r="M57" i="3"/>
  <c r="M52" i="3" s="1"/>
  <c r="L57" i="3"/>
  <c r="K57" i="3"/>
  <c r="K52" i="3" s="1"/>
  <c r="J57" i="3"/>
  <c r="J52" i="3" s="1"/>
  <c r="I57" i="3"/>
  <c r="I52" i="3" s="1"/>
  <c r="H57" i="3"/>
  <c r="G57" i="3"/>
  <c r="G52" i="3" s="1"/>
  <c r="F57" i="3"/>
  <c r="F52" i="3" s="1"/>
  <c r="E57" i="3"/>
  <c r="E52" i="3" s="1"/>
  <c r="D57" i="3"/>
  <c r="C57" i="3"/>
  <c r="C52" i="3" s="1"/>
  <c r="N52" i="3"/>
  <c r="S46" i="3"/>
  <c r="S45" i="3" s="1"/>
  <c r="R46" i="3"/>
  <c r="R45" i="3" s="1"/>
  <c r="Q46" i="3"/>
  <c r="Q45" i="3" s="1"/>
  <c r="P46" i="3"/>
  <c r="P45" i="3" s="1"/>
  <c r="O45" i="3"/>
  <c r="N45" i="3"/>
  <c r="M45" i="3"/>
  <c r="L45" i="3"/>
  <c r="K45" i="3"/>
  <c r="J46" i="3"/>
  <c r="J45" i="3" s="1"/>
  <c r="I46" i="3"/>
  <c r="I45" i="3" s="1"/>
  <c r="H46" i="3"/>
  <c r="H45" i="3" s="1"/>
  <c r="G46" i="3"/>
  <c r="G45" i="3" s="1"/>
  <c r="F46" i="3"/>
  <c r="F45" i="3" s="1"/>
  <c r="E46" i="3"/>
  <c r="E45" i="3" s="1"/>
  <c r="D46" i="3"/>
  <c r="D45" i="3" s="1"/>
  <c r="S41" i="3"/>
  <c r="S40" i="3" s="1"/>
  <c r="R41" i="3"/>
  <c r="R40" i="3" s="1"/>
  <c r="Q41" i="3"/>
  <c r="Q40" i="3" s="1"/>
  <c r="P41" i="3"/>
  <c r="P40" i="3" s="1"/>
  <c r="O41" i="3"/>
  <c r="O40" i="3" s="1"/>
  <c r="N41" i="3"/>
  <c r="N40" i="3" s="1"/>
  <c r="M41" i="3"/>
  <c r="M40" i="3" s="1"/>
  <c r="L41" i="3"/>
  <c r="L40" i="3" s="1"/>
  <c r="K41" i="3"/>
  <c r="K40" i="3" s="1"/>
  <c r="J41" i="3"/>
  <c r="J40" i="3" s="1"/>
  <c r="I41" i="3"/>
  <c r="I40" i="3" s="1"/>
  <c r="H41" i="3"/>
  <c r="H40" i="3" s="1"/>
  <c r="G41" i="3"/>
  <c r="G40" i="3" s="1"/>
  <c r="F41" i="3"/>
  <c r="F40" i="3" s="1"/>
  <c r="E41" i="3"/>
  <c r="E40" i="3" s="1"/>
  <c r="D41" i="3"/>
  <c r="D40" i="3" s="1"/>
  <c r="S55" i="2"/>
  <c r="S50" i="2" s="1"/>
  <c r="R55" i="2"/>
  <c r="Q55" i="2"/>
  <c r="Q50" i="2" s="1"/>
  <c r="P55" i="2"/>
  <c r="O55" i="2"/>
  <c r="O50" i="2" s="1"/>
  <c r="N55" i="2"/>
  <c r="M55" i="2"/>
  <c r="M50" i="2" s="1"/>
  <c r="L55" i="2"/>
  <c r="K55" i="2"/>
  <c r="K50" i="2" s="1"/>
  <c r="J55" i="2"/>
  <c r="J50" i="2" s="1"/>
  <c r="I55" i="2"/>
  <c r="I50" i="2" s="1"/>
  <c r="H55" i="2"/>
  <c r="G55" i="2"/>
  <c r="G50" i="2" s="1"/>
  <c r="F55" i="2"/>
  <c r="F50" i="2" s="1"/>
  <c r="E55" i="2"/>
  <c r="E50" i="2" s="1"/>
  <c r="D55" i="2"/>
  <c r="N50" i="2"/>
  <c r="S46" i="2"/>
  <c r="S45" i="2" s="1"/>
  <c r="R46" i="2"/>
  <c r="R45" i="2" s="1"/>
  <c r="Q46" i="2"/>
  <c r="Q45" i="2" s="1"/>
  <c r="P46" i="2"/>
  <c r="P45" i="2" s="1"/>
  <c r="O45" i="2"/>
  <c r="N45" i="2"/>
  <c r="M45" i="2"/>
  <c r="K45" i="2"/>
  <c r="J46" i="2"/>
  <c r="J45" i="2" s="1"/>
  <c r="I46" i="2"/>
  <c r="I45" i="2" s="1"/>
  <c r="H46" i="2"/>
  <c r="H45" i="2" s="1"/>
  <c r="G46" i="2"/>
  <c r="G45" i="2" s="1"/>
  <c r="F46" i="2"/>
  <c r="F45" i="2" s="1"/>
  <c r="E46" i="2"/>
  <c r="E45" i="2" s="1"/>
  <c r="C45" i="2"/>
  <c r="L45" i="2"/>
  <c r="S41" i="2"/>
  <c r="S40" i="2" s="1"/>
  <c r="R41" i="2"/>
  <c r="R40" i="2" s="1"/>
  <c r="Q41" i="2"/>
  <c r="Q40" i="2" s="1"/>
  <c r="P41" i="2"/>
  <c r="P40" i="2" s="1"/>
  <c r="O41" i="2"/>
  <c r="O40" i="2" s="1"/>
  <c r="N41" i="2"/>
  <c r="N40" i="2" s="1"/>
  <c r="M41" i="2"/>
  <c r="M40" i="2" s="1"/>
  <c r="L41" i="2"/>
  <c r="L40" i="2" s="1"/>
  <c r="K41" i="2"/>
  <c r="K40" i="2" s="1"/>
  <c r="J41" i="2"/>
  <c r="J40" i="2" s="1"/>
  <c r="I41" i="2"/>
  <c r="I40" i="2" s="1"/>
  <c r="H40" i="2"/>
  <c r="G40" i="2"/>
  <c r="F40" i="2"/>
  <c r="E40" i="2"/>
  <c r="D40" i="2"/>
  <c r="C41" i="2"/>
  <c r="C40" i="2" s="1"/>
  <c r="C41" i="1"/>
  <c r="C40" i="1" s="1"/>
  <c r="D41" i="1"/>
  <c r="D40" i="1" s="1"/>
  <c r="E41" i="1"/>
  <c r="E40" i="1" s="1"/>
  <c r="F41" i="1"/>
  <c r="F40" i="1" s="1"/>
  <c r="G41" i="1"/>
  <c r="G40" i="1" s="1"/>
  <c r="H41" i="1"/>
  <c r="H40" i="1" s="1"/>
  <c r="I41" i="1"/>
  <c r="I40" i="1" s="1"/>
  <c r="J41" i="1"/>
  <c r="J40" i="1" s="1"/>
  <c r="K41" i="1"/>
  <c r="K40" i="1" s="1"/>
  <c r="L41" i="1"/>
  <c r="L40" i="1" s="1"/>
  <c r="M41" i="1"/>
  <c r="M40" i="1" s="1"/>
  <c r="N41" i="1"/>
  <c r="N40" i="1" s="1"/>
  <c r="O41" i="1"/>
  <c r="O40" i="1" s="1"/>
  <c r="P41" i="1"/>
  <c r="P40" i="1" s="1"/>
  <c r="Q41" i="1"/>
  <c r="Q40" i="1" s="1"/>
  <c r="R41" i="1"/>
  <c r="R40" i="1" s="1"/>
  <c r="S41" i="1"/>
  <c r="S40" i="1" s="1"/>
  <c r="D46" i="1"/>
  <c r="E46" i="1"/>
  <c r="F46" i="1"/>
  <c r="G46" i="1"/>
  <c r="H46" i="1"/>
  <c r="I46" i="1"/>
  <c r="J46" i="1"/>
  <c r="K46" i="1"/>
  <c r="L46" i="1"/>
  <c r="M46" i="1"/>
  <c r="N46" i="1"/>
  <c r="O46" i="1"/>
  <c r="O45" i="1" s="1"/>
  <c r="P46" i="1"/>
  <c r="P45" i="1" s="1"/>
  <c r="Q46" i="1"/>
  <c r="R46" i="1"/>
  <c r="R45" i="1" s="1"/>
  <c r="S46" i="1"/>
  <c r="S45" i="1" s="1"/>
  <c r="D45" i="1"/>
  <c r="E45" i="1"/>
  <c r="F45" i="1"/>
  <c r="G45" i="1"/>
  <c r="H45" i="1"/>
  <c r="I45" i="1"/>
  <c r="J45" i="1"/>
  <c r="K45" i="1"/>
  <c r="L45" i="1"/>
  <c r="M45" i="1"/>
  <c r="N45" i="1"/>
  <c r="Q45" i="1"/>
  <c r="C46" i="1"/>
  <c r="C45" i="1" s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C55" i="1"/>
  <c r="C50" i="1"/>
  <c r="K37" i="4" l="1"/>
  <c r="K16" i="4" s="1"/>
  <c r="AD43" i="4"/>
  <c r="Y43" i="4"/>
  <c r="H37" i="4"/>
  <c r="H16" i="4" s="1"/>
  <c r="H15" i="4" s="1"/>
  <c r="AI15" i="8"/>
  <c r="R37" i="4"/>
  <c r="R16" i="4" s="1"/>
  <c r="R15" i="4" s="1"/>
  <c r="P39" i="4"/>
  <c r="P38" i="4" s="1"/>
  <c r="F39" i="2"/>
  <c r="F18" i="2" s="1"/>
  <c r="F17" i="2" s="1"/>
  <c r="F39" i="3"/>
  <c r="F18" i="3" s="1"/>
  <c r="F17" i="3" s="1"/>
  <c r="N39" i="3"/>
  <c r="N18" i="3" s="1"/>
  <c r="N17" i="3" s="1"/>
  <c r="D40" i="10"/>
  <c r="D39" i="10" s="1"/>
  <c r="Q43" i="4"/>
  <c r="BI43" i="4"/>
  <c r="S50" i="1"/>
  <c r="O50" i="1"/>
  <c r="O39" i="1" s="1"/>
  <c r="O18" i="1" s="1"/>
  <c r="O17" i="1" s="1"/>
  <c r="K50" i="1"/>
  <c r="K39" i="1" s="1"/>
  <c r="K18" i="1" s="1"/>
  <c r="K17" i="1" s="1"/>
  <c r="G50" i="1"/>
  <c r="G39" i="1" s="1"/>
  <c r="G18" i="1" s="1"/>
  <c r="G17" i="1" s="1"/>
  <c r="R50" i="2"/>
  <c r="R39" i="2" s="1"/>
  <c r="R18" i="2" s="1"/>
  <c r="R17" i="2" s="1"/>
  <c r="C18" i="3"/>
  <c r="C17" i="3" s="1"/>
  <c r="G39" i="3"/>
  <c r="G18" i="3" s="1"/>
  <c r="G17" i="3" s="1"/>
  <c r="K39" i="3"/>
  <c r="K18" i="3" s="1"/>
  <c r="K17" i="3" s="1"/>
  <c r="O39" i="3"/>
  <c r="O18" i="3" s="1"/>
  <c r="O17" i="3" s="1"/>
  <c r="S39" i="3"/>
  <c r="S18" i="3" s="1"/>
  <c r="S17" i="3" s="1"/>
  <c r="S37" i="4"/>
  <c r="O37" i="4"/>
  <c r="O16" i="4" s="1"/>
  <c r="O15" i="4" s="1"/>
  <c r="BJ50" i="4"/>
  <c r="BJ37" i="4" s="1"/>
  <c r="BI55" i="4"/>
  <c r="BI50" i="4" s="1"/>
  <c r="T50" i="4"/>
  <c r="T37" i="4" s="1"/>
  <c r="AZ50" i="4"/>
  <c r="AZ37" i="4" s="1"/>
  <c r="AG50" i="4"/>
  <c r="AG37" i="4" s="1"/>
  <c r="AG16" i="4" s="1"/>
  <c r="AG15" i="4" s="1"/>
  <c r="AB50" i="4"/>
  <c r="AB37" i="4" s="1"/>
  <c r="AB16" i="4" s="1"/>
  <c r="AB15" i="4" s="1"/>
  <c r="AF50" i="4"/>
  <c r="AF37" i="4" s="1"/>
  <c r="AF16" i="4" s="1"/>
  <c r="AF15" i="4" s="1"/>
  <c r="AA50" i="4"/>
  <c r="AA37" i="4" s="1"/>
  <c r="AA16" i="4" s="1"/>
  <c r="AA15" i="4" s="1"/>
  <c r="V50" i="4"/>
  <c r="V37" i="4" s="1"/>
  <c r="V16" i="4" s="1"/>
  <c r="P50" i="4"/>
  <c r="BI38" i="4"/>
  <c r="Q38" i="4"/>
  <c r="BL50" i="4"/>
  <c r="BL37" i="4" s="1"/>
  <c r="BL16" i="4" s="1"/>
  <c r="BM50" i="4"/>
  <c r="BM37" i="4" s="1"/>
  <c r="BM16" i="4" s="1"/>
  <c r="BK50" i="4"/>
  <c r="BK37" i="4" s="1"/>
  <c r="BC50" i="4"/>
  <c r="BC37" i="4" s="1"/>
  <c r="BA50" i="4"/>
  <c r="BA37" i="4" s="1"/>
  <c r="AY50" i="4"/>
  <c r="AY37" i="4" s="1"/>
  <c r="AX50" i="4"/>
  <c r="AX37" i="4" s="1"/>
  <c r="AR50" i="4"/>
  <c r="AR37" i="4" s="1"/>
  <c r="AQ50" i="4"/>
  <c r="AQ37" i="4" s="1"/>
  <c r="AO50" i="4"/>
  <c r="AO37" i="4" s="1"/>
  <c r="AH50" i="4"/>
  <c r="AH37" i="4" s="1"/>
  <c r="AH16" i="4" s="1"/>
  <c r="AH15" i="4" s="1"/>
  <c r="AE50" i="4"/>
  <c r="AE37" i="4" s="1"/>
  <c r="AE16" i="4" s="1"/>
  <c r="AE15" i="4" s="1"/>
  <c r="AC50" i="4"/>
  <c r="AC37" i="4" s="1"/>
  <c r="AC16" i="4" s="1"/>
  <c r="AC15" i="4" s="1"/>
  <c r="Z50" i="4"/>
  <c r="Z37" i="4" s="1"/>
  <c r="Z16" i="4" s="1"/>
  <c r="Z15" i="4" s="1"/>
  <c r="AN50" i="4"/>
  <c r="AN37" i="4" s="1"/>
  <c r="AD50" i="4"/>
  <c r="U37" i="4"/>
  <c r="X50" i="4"/>
  <c r="X37" i="4" s="1"/>
  <c r="W50" i="4"/>
  <c r="W37" i="4" s="1"/>
  <c r="Y50" i="4"/>
  <c r="AP37" i="4"/>
  <c r="N37" i="4"/>
  <c r="N16" i="4" s="1"/>
  <c r="N15" i="4" s="1"/>
  <c r="L37" i="4"/>
  <c r="K15" i="4"/>
  <c r="I37" i="4"/>
  <c r="J39" i="3"/>
  <c r="J18" i="3" s="1"/>
  <c r="J17" i="3" s="1"/>
  <c r="D52" i="3"/>
  <c r="D39" i="3" s="1"/>
  <c r="D18" i="3" s="1"/>
  <c r="D17" i="3" s="1"/>
  <c r="H52" i="3"/>
  <c r="H39" i="3" s="1"/>
  <c r="H18" i="3" s="1"/>
  <c r="H17" i="3" s="1"/>
  <c r="L52" i="3"/>
  <c r="L39" i="3" s="1"/>
  <c r="L18" i="3" s="1"/>
  <c r="L17" i="3" s="1"/>
  <c r="P52" i="3"/>
  <c r="P39" i="3" s="1"/>
  <c r="P18" i="3" s="1"/>
  <c r="P17" i="3" s="1"/>
  <c r="R39" i="3"/>
  <c r="R18" i="3" s="1"/>
  <c r="R17" i="3" s="1"/>
  <c r="D50" i="2"/>
  <c r="D39" i="2" s="1"/>
  <c r="D18" i="2" s="1"/>
  <c r="D17" i="2" s="1"/>
  <c r="H50" i="2"/>
  <c r="H39" i="2" s="1"/>
  <c r="H18" i="2" s="1"/>
  <c r="H17" i="2" s="1"/>
  <c r="L50" i="2"/>
  <c r="L39" i="2" s="1"/>
  <c r="L18" i="2" s="1"/>
  <c r="L17" i="2" s="1"/>
  <c r="P50" i="2"/>
  <c r="P39" i="2" s="1"/>
  <c r="P18" i="2" s="1"/>
  <c r="P17" i="2" s="1"/>
  <c r="I39" i="3"/>
  <c r="I18" i="3" s="1"/>
  <c r="I17" i="3" s="1"/>
  <c r="M39" i="3"/>
  <c r="M18" i="3" s="1"/>
  <c r="M17" i="3" s="1"/>
  <c r="Q39" i="3"/>
  <c r="Q18" i="3" s="1"/>
  <c r="Q17" i="3" s="1"/>
  <c r="E39" i="3"/>
  <c r="E18" i="3" s="1"/>
  <c r="E17" i="3" s="1"/>
  <c r="R50" i="1"/>
  <c r="N50" i="1"/>
  <c r="N39" i="1" s="1"/>
  <c r="N18" i="1" s="1"/>
  <c r="N17" i="1" s="1"/>
  <c r="J50" i="1"/>
  <c r="J39" i="1" s="1"/>
  <c r="J18" i="1" s="1"/>
  <c r="J17" i="1" s="1"/>
  <c r="F50" i="1"/>
  <c r="F39" i="1" s="1"/>
  <c r="F18" i="1" s="1"/>
  <c r="F17" i="1" s="1"/>
  <c r="Q50" i="1"/>
  <c r="Q39" i="1" s="1"/>
  <c r="Q18" i="1" s="1"/>
  <c r="Q17" i="1" s="1"/>
  <c r="M50" i="1"/>
  <c r="M39" i="1" s="1"/>
  <c r="M18" i="1" s="1"/>
  <c r="M17" i="1" s="1"/>
  <c r="I50" i="1"/>
  <c r="I39" i="1" s="1"/>
  <c r="I18" i="1" s="1"/>
  <c r="I17" i="1" s="1"/>
  <c r="E50" i="1"/>
  <c r="E39" i="1" s="1"/>
  <c r="E18" i="1" s="1"/>
  <c r="E17" i="1" s="1"/>
  <c r="P50" i="1"/>
  <c r="P39" i="1" s="1"/>
  <c r="P18" i="1" s="1"/>
  <c r="P17" i="1" s="1"/>
  <c r="L50" i="1"/>
  <c r="L39" i="1" s="1"/>
  <c r="L18" i="1" s="1"/>
  <c r="L17" i="1" s="1"/>
  <c r="H50" i="1"/>
  <c r="H39" i="1" s="1"/>
  <c r="H18" i="1" s="1"/>
  <c r="H17" i="1" s="1"/>
  <c r="D50" i="1"/>
  <c r="D39" i="1" s="1"/>
  <c r="D18" i="1" s="1"/>
  <c r="D17" i="1" s="1"/>
  <c r="R39" i="1"/>
  <c r="R18" i="1" s="1"/>
  <c r="R17" i="1" s="1"/>
  <c r="C39" i="1"/>
  <c r="C18" i="1" s="1"/>
  <c r="C17" i="1" s="1"/>
  <c r="S39" i="1"/>
  <c r="S18" i="1" s="1"/>
  <c r="S17" i="1" s="1"/>
  <c r="C39" i="2"/>
  <c r="C18" i="2" s="1"/>
  <c r="C17" i="2" s="1"/>
  <c r="G39" i="2"/>
  <c r="G18" i="2" s="1"/>
  <c r="G17" i="2" s="1"/>
  <c r="O39" i="2"/>
  <c r="O18" i="2" s="1"/>
  <c r="O17" i="2" s="1"/>
  <c r="S39" i="2"/>
  <c r="S18" i="2" s="1"/>
  <c r="S17" i="2" s="1"/>
  <c r="N39" i="2"/>
  <c r="N18" i="2" s="1"/>
  <c r="N17" i="2" s="1"/>
  <c r="K39" i="2"/>
  <c r="K18" i="2" s="1"/>
  <c r="K17" i="2" s="1"/>
  <c r="J39" i="2"/>
  <c r="J18" i="2" s="1"/>
  <c r="J17" i="2" s="1"/>
  <c r="E39" i="2"/>
  <c r="E18" i="2" s="1"/>
  <c r="E17" i="2" s="1"/>
  <c r="I39" i="2"/>
  <c r="I18" i="2" s="1"/>
  <c r="I17" i="2" s="1"/>
  <c r="M39" i="2"/>
  <c r="M18" i="2" s="1"/>
  <c r="M17" i="2" s="1"/>
  <c r="Q39" i="2"/>
  <c r="Q18" i="2" s="1"/>
  <c r="Q17" i="2" s="1"/>
  <c r="Y37" i="4" l="1"/>
  <c r="Y16" i="4" s="1"/>
  <c r="Y15" i="4" s="1"/>
  <c r="AD37" i="4"/>
  <c r="AD16" i="4" s="1"/>
  <c r="AD15" i="4" s="1"/>
  <c r="BJ12" i="23" s="1"/>
  <c r="BJ35" i="23" s="1"/>
  <c r="Q37" i="4"/>
  <c r="Q16" i="4" s="1"/>
  <c r="D18" i="10"/>
  <c r="D17" i="10" s="1"/>
  <c r="I16" i="4"/>
  <c r="I15" i="4" s="1"/>
  <c r="W16" i="4"/>
  <c r="W15" i="4" s="1"/>
  <c r="T16" i="4"/>
  <c r="T15" i="4" s="1"/>
  <c r="X16" i="4"/>
  <c r="X15" i="4" s="1"/>
  <c r="P37" i="4"/>
  <c r="AP16" i="4"/>
  <c r="AP15" i="4" s="1"/>
  <c r="AY16" i="4"/>
  <c r="AY15" i="4" s="1"/>
  <c r="AO16" i="4"/>
  <c r="AO15" i="4" s="1"/>
  <c r="AZ16" i="4"/>
  <c r="AZ15" i="4" s="1"/>
  <c r="BC16" i="4"/>
  <c r="BC15" i="4" s="1"/>
  <c r="BA16" i="4"/>
  <c r="BA15" i="4" s="1"/>
  <c r="AR16" i="4"/>
  <c r="AR15" i="4" s="1"/>
  <c r="AX16" i="4"/>
  <c r="AX15" i="4" s="1"/>
  <c r="CF12" i="23" s="1"/>
  <c r="BK16" i="4"/>
  <c r="BK15" i="4" s="1"/>
  <c r="BM15" i="4"/>
  <c r="BJ16" i="4"/>
  <c r="BJ15" i="4" s="1"/>
  <c r="S16" i="4"/>
  <c r="S15" i="4" s="1"/>
  <c r="U16" i="4"/>
  <c r="U15" i="4" s="1"/>
  <c r="L16" i="4"/>
  <c r="L15" i="4" s="1"/>
  <c r="BI37" i="4"/>
  <c r="BI16" i="4" s="1"/>
  <c r="BQ40" i="10"/>
  <c r="BQ39" i="10" s="1"/>
  <c r="BQ18" i="10" s="1"/>
  <c r="AK40" i="10"/>
  <c r="AK39" i="10" s="1"/>
  <c r="V15" i="4"/>
  <c r="CF22" i="23" l="1"/>
  <c r="CF20" i="23" s="1"/>
  <c r="CQ20" i="23" s="1"/>
  <c r="CF35" i="23"/>
  <c r="BL78" i="22"/>
  <c r="BL81" i="22" s="1"/>
  <c r="BL82" i="22" s="1"/>
  <c r="CN78" i="22"/>
  <c r="CN81" i="22" s="1"/>
  <c r="CN82" i="22" s="1"/>
  <c r="AK18" i="10"/>
  <c r="AK17" i="10" s="1"/>
  <c r="BQ17" i="10"/>
  <c r="P16" i="4"/>
  <c r="P15" i="4" s="1"/>
  <c r="Q15" i="4"/>
  <c r="AQ16" i="4" l="1"/>
  <c r="AQ15" i="4" s="1"/>
  <c r="AN16" i="4"/>
  <c r="AN15" i="4" s="1"/>
  <c r="I63" i="20"/>
  <c r="I62" i="20" s="1"/>
  <c r="I13" i="20" s="1"/>
  <c r="I12" i="20" s="1"/>
  <c r="BZ78" i="22" l="1"/>
  <c r="BZ81" i="22" s="1"/>
  <c r="BZ82" i="22" s="1"/>
  <c r="CF13" i="23"/>
  <c r="BL15" i="4" l="1"/>
  <c r="CQ12" i="23"/>
  <c r="CQ35" i="23" s="1"/>
  <c r="CQ22" i="23"/>
  <c r="D63" i="20"/>
  <c r="BI15" i="4"/>
  <c r="BU13" i="23" l="1"/>
  <c r="CQ13" i="23" s="1"/>
  <c r="CQ14" i="23"/>
  <c r="D62" i="20"/>
  <c r="D13" i="20" s="1"/>
  <c r="D12" i="20" s="1"/>
  <c r="F63" i="20"/>
  <c r="F62" i="20" s="1"/>
  <c r="F13" i="20" s="1"/>
  <c r="F12" i="20" s="1"/>
</calcChain>
</file>

<file path=xl/comments1.xml><?xml version="1.0" encoding="utf-8"?>
<comments xmlns="http://schemas.openxmlformats.org/spreadsheetml/2006/main">
  <authors>
    <author>Екатерина Шабанова</author>
  </authors>
  <commentList>
    <comment ref="AC13" authorId="0">
      <text>
        <r>
          <rPr>
            <b/>
            <sz val="10"/>
            <color rgb="FF000000"/>
            <rFont val="Tahoma"/>
            <family val="2"/>
            <charset val="204"/>
          </rPr>
          <t>Екатерина Шабанова: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>добавить амортизацию</t>
        </r>
      </text>
    </comment>
    <comment ref="AM13" authorId="0">
      <text>
        <r>
          <rPr>
            <b/>
            <sz val="10"/>
            <color rgb="FF000000"/>
            <rFont val="Tahoma"/>
            <family val="2"/>
            <charset val="204"/>
          </rPr>
          <t>Екатерина Шабанова: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>добавить амортизацию</t>
        </r>
      </text>
    </comment>
    <comment ref="AW13" authorId="0">
      <text>
        <r>
          <rPr>
            <b/>
            <sz val="10"/>
            <color rgb="FF000000"/>
            <rFont val="Tahoma"/>
            <family val="2"/>
            <charset val="204"/>
          </rPr>
          <t>Екатерина Шабанова: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>добавить амортизацию</t>
        </r>
      </text>
    </comment>
    <comment ref="BB13" authorId="0">
      <text>
        <r>
          <rPr>
            <b/>
            <sz val="10"/>
            <color rgb="FF000000"/>
            <rFont val="Tahoma"/>
            <family val="2"/>
            <charset val="204"/>
          </rPr>
          <t>Екатерина Шабанова: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>добавить амортизацию</t>
        </r>
      </text>
    </comment>
    <comment ref="BH13" authorId="0">
      <text>
        <r>
          <rPr>
            <b/>
            <sz val="10"/>
            <color rgb="FF000000"/>
            <rFont val="Tahoma"/>
            <family val="2"/>
            <charset val="204"/>
          </rPr>
          <t>Екатерина Шабанова: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>добавить амортизацию</t>
        </r>
      </text>
    </comment>
    <comment ref="T14" authorId="0">
      <text>
        <r>
          <rPr>
            <b/>
            <sz val="10"/>
            <color rgb="FF000000"/>
            <rFont val="Tahoma"/>
            <family val="2"/>
            <charset val="204"/>
          </rPr>
          <t>Екатерина Шабанова: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>применить индекс минэконома</t>
        </r>
      </text>
    </comment>
  </commentList>
</comments>
</file>

<file path=xl/comments2.xml><?xml version="1.0" encoding="utf-8"?>
<comments xmlns="http://schemas.openxmlformats.org/spreadsheetml/2006/main">
  <authors>
    <author>Екатерина Шабанова</author>
  </authors>
  <commentList>
    <comment ref="T14" authorId="0">
      <text>
        <r>
          <rPr>
            <b/>
            <sz val="10"/>
            <color rgb="FF000000"/>
            <rFont val="Tahoma"/>
            <family val="2"/>
            <charset val="204"/>
          </rPr>
          <t>Екатерина Шабанова: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>применить индекс минэконома</t>
        </r>
      </text>
    </comment>
  </commentList>
</comments>
</file>

<file path=xl/comments3.xml><?xml version="1.0" encoding="utf-8"?>
<comments xmlns="http://schemas.openxmlformats.org/spreadsheetml/2006/main">
  <authors>
    <author>Екатерина Шабанова</author>
  </authors>
  <commentList>
    <comment ref="D11" authorId="0">
      <text>
        <r>
          <rPr>
            <b/>
            <sz val="10"/>
            <color rgb="FF000000"/>
            <rFont val="Tahoma"/>
            <family val="2"/>
            <charset val="204"/>
          </rPr>
          <t>Екатерина Шабанова: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>проверить</t>
        </r>
      </text>
    </comment>
  </commentList>
</comments>
</file>

<file path=xl/comments4.xml><?xml version="1.0" encoding="utf-8"?>
<comments xmlns="http://schemas.openxmlformats.org/spreadsheetml/2006/main">
  <authors>
    <author>Екатерина Шабанова</author>
  </authors>
  <commentList>
    <comment ref="N41" authorId="0">
      <text>
        <r>
          <rPr>
            <b/>
            <sz val="9"/>
            <color indexed="81"/>
            <rFont val="Tahoma"/>
            <family val="2"/>
            <charset val="204"/>
          </rPr>
          <t>Екатерина Шабанова:</t>
        </r>
        <r>
          <rPr>
            <sz val="9"/>
            <color indexed="81"/>
            <rFont val="Tahoma"/>
            <family val="2"/>
            <charset val="204"/>
          </rPr>
          <t xml:space="preserve">
минус выпадающие ТП + потери 18</t>
        </r>
      </text>
    </comment>
    <comment ref="C58" authorId="0">
      <text>
        <r>
          <rPr>
            <b/>
            <sz val="9"/>
            <color indexed="81"/>
            <rFont val="Tahoma"/>
            <charset val="1"/>
          </rPr>
          <t>Екатерина Шабанова:</t>
        </r>
        <r>
          <rPr>
            <sz val="9"/>
            <color indexed="81"/>
            <rFont val="Tahoma"/>
            <charset val="1"/>
          </rPr>
          <t xml:space="preserve">
охр тр, команд</t>
        </r>
      </text>
    </comment>
  </commentList>
</comments>
</file>

<file path=xl/sharedStrings.xml><?xml version="1.0" encoding="utf-8"?>
<sst xmlns="http://schemas.openxmlformats.org/spreadsheetml/2006/main" count="5118" uniqueCount="1536">
  <si>
    <t>Форма 1. Перечени инвестиционных проектов</t>
  </si>
  <si>
    <t xml:space="preserve"> на год 2019</t>
  </si>
  <si>
    <t>Инвестиционная программа ООО "Дальневосточные электрические сети"</t>
  </si>
  <si>
    <t>полное наименование субъекта электроэнергетики</t>
  </si>
  <si>
    <t>Утвержденные плановые значения показателей приведены в соответствии с  Приказом Департамента энергетики Приморского края от 31.10.2018 №45пр-63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</si>
  <si>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</si>
  <si>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</si>
  <si>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</si>
  <si>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</si>
  <si>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</si>
  <si>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</si>
  <si>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</si>
  <si>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r>
      <t xml:space="preserve">показатель увеличения мощности силовых трансформаторов </t>
    </r>
    <r>
      <rPr>
        <sz val="12"/>
        <color theme="1"/>
        <rFont val="Calibri"/>
        <family val="2"/>
        <charset val="204"/>
      </rPr>
      <t>∆</t>
    </r>
    <r>
      <rPr>
        <sz val="12"/>
        <color theme="1"/>
        <rFont val="Times New Roman"/>
        <family val="1"/>
        <charset val="204"/>
      </rPr>
      <t>Ртр, МВА</t>
    </r>
  </si>
  <si>
    <t>показатель степени загрузки трансформаторной подстанции Кзагр</t>
  </si>
  <si>
    <t>показатель увеличения протяженности линий электропередачи в рамках осуществления технологического присоединения к электрическим сетям, км;</t>
  </si>
  <si>
    <t>показатель замены силовых трансформаторов Рз_тр, МВА</t>
  </si>
  <si>
    <t>показатель замены выключателей Вз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</si>
  <si>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сетям, км;</t>
  </si>
  <si>
    <t>показатель оценки изменения средней продолжительности прекращения передачи электрической энергии ∆Пsaidi</t>
  </si>
  <si>
    <t>показатель оценки изменения средней частоты прекращения передачи электрической энергии ∆Пsaifi</t>
  </si>
  <si>
    <t>4.1</t>
  </si>
  <si>
    <t>4.2</t>
  </si>
  <si>
    <t>4.3</t>
  </si>
  <si>
    <t>4.4</t>
  </si>
  <si>
    <t>4. …</t>
  </si>
  <si>
    <t>5.1</t>
  </si>
  <si>
    <t>5.2</t>
  </si>
  <si>
    <t>5.3</t>
  </si>
  <si>
    <t>5.4</t>
  </si>
  <si>
    <t>5.…</t>
  </si>
  <si>
    <t>6.1</t>
  </si>
  <si>
    <t>6.2</t>
  </si>
  <si>
    <t>6.3</t>
  </si>
  <si>
    <t>6.4</t>
  </si>
  <si>
    <t>0</t>
  </si>
  <si>
    <t>ВСЕГО по инвестиционной программе, в том числе:</t>
  </si>
  <si>
    <t>нд</t>
  </si>
  <si>
    <t>Приморский край</t>
  </si>
  <si>
    <t>1.1</t>
  </si>
  <si>
    <t>Технологическое присоединение,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</si>
  <si>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</si>
  <si>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</si>
  <si>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</si>
  <si>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</si>
  <si>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</si>
  <si>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1.2.1.1</t>
  </si>
  <si>
    <t>Реконструкция трансформаторных и иных подстанций, всего, в том числе:</t>
  </si>
  <si>
    <t>1.2.1.1.1</t>
  </si>
  <si>
    <t>1.2.2</t>
  </si>
  <si>
    <t>Реконструкция, модернизация, техническое перевооружение линий электропередачи, всего, в том числе: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</si>
  <si>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</si>
  <si>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</si>
  <si>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</si>
  <si>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</si>
  <si>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</si>
  <si>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</si>
  <si>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</si>
  <si>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</si>
  <si>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</si>
  <si>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</si>
  <si>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</si>
  <si>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</si>
  <si>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</si>
  <si>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</si>
  <si>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</si>
  <si>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</si>
  <si>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</si>
  <si>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</si>
  <si>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</si>
  <si>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</si>
  <si>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</si>
  <si>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</si>
  <si>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</si>
  <si>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</si>
  <si>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</si>
  <si>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1.2.2.1</t>
  </si>
  <si>
    <t>Реконструкция линий электропередачи, всего, в том числе:</t>
  </si>
  <si>
    <t>1.2.2.1.1</t>
  </si>
  <si>
    <t>Реконструкция электрических сетей 6кВ в районе ул.Снеговая 42д</t>
  </si>
  <si>
    <t>Генеральный директор ООО "ДВЭС"</t>
  </si>
  <si>
    <t>Ю.С.Игнатов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</si>
  <si>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</si>
  <si>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</si>
  <si>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1.2.3.5.1</t>
  </si>
  <si>
    <t>1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</si>
  <si>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</si>
  <si>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</si>
  <si>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</si>
  <si>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</si>
  <si>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</si>
  <si>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</si>
  <si>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</si>
  <si>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</si>
  <si>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</si>
  <si>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</si>
  <si>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</si>
  <si>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</si>
  <si>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</si>
  <si>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</si>
  <si>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</si>
  <si>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</si>
  <si>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</si>
  <si>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</si>
  <si>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</si>
  <si>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</si>
  <si>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</si>
  <si>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</si>
  <si>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</si>
  <si>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1.1.3.3</t>
  </si>
  <si>
    <t>1.1.3.4</t>
  </si>
  <si>
    <t>1.1.3.5</t>
  </si>
  <si>
    <t>1.1.3.6</t>
  </si>
  <si>
    <t>1.1.3.7</t>
  </si>
  <si>
    <t>1.1.3.8</t>
  </si>
  <si>
    <t>1.1.5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</si>
  <si>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</si>
  <si>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</si>
  <si>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</si>
  <si>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</si>
  <si>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</si>
  <si>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</si>
  <si>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</si>
  <si>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</si>
  <si>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</si>
  <si>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-</t>
  </si>
  <si>
    <t xml:space="preserve"> на год 2020</t>
  </si>
  <si>
    <t xml:space="preserve"> на год 2021</t>
  </si>
  <si>
    <t>Форма 2. План финансирования капитальных вложений по инвестиционным проектам</t>
  </si>
  <si>
    <r>
      <t xml:space="preserve">Инвестиционная программа </t>
    </r>
    <r>
      <rPr>
        <u/>
        <sz val="14"/>
        <color theme="1"/>
        <rFont val="Times New Roman"/>
        <family val="1"/>
        <charset val="204"/>
      </rPr>
      <t>ООО "Дальневосточные электрические сети"</t>
    </r>
  </si>
  <si>
    <t xml:space="preserve">                                       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</si>
  <si>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</si>
  <si>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Идентификатор инвестицион-ного проекта</t>
  </si>
  <si>
    <t>Текущая стадия реализации инвестиционного проекта</t>
  </si>
  <si>
    <t>Год начала  реализации инвестиционного проекта</t>
  </si>
  <si>
    <t>Год окончания реализации инвестицион-ного проекта</t>
  </si>
  <si>
    <t>Полная сметная стоимость инвестиционного проекта в соответствии с утвержденной проектной документацией</t>
  </si>
  <si>
    <t>Размер платы за технологическое присоединение (подключение), млн рублей</t>
  </si>
  <si>
    <r>
      <t>Фактический объем финансирования на 01.01.года 
(N-1)</t>
    </r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, млн рублей 
(с НДС) </t>
    </r>
  </si>
  <si>
    <t>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</t>
  </si>
  <si>
    <t xml:space="preserve">Оценка полной стоимости инвестиционного проекта в прогнозных ценах соответствующих лет, млн рублей (с НДС) </t>
  </si>
  <si>
    <t xml:space="preserve">Остаток финансирования капитальных вложений в прогнозных ценах соответствующих лет,  млн рублей 
(с НДС) </t>
  </si>
  <si>
    <t>Предложение по корректировке утвержденного плана</t>
  </si>
  <si>
    <t>в базисном уровне цен, млн рублей 
(с НДС)</t>
  </si>
  <si>
    <t>в ценах, сложившихся ко времени составления сметной документации, млн рублей (с НДС)</t>
  </si>
  <si>
    <t>месяц и год составления сметной документации</t>
  </si>
  <si>
    <t xml:space="preserve">в текущих ценах, 
млн рублей (с НДС) </t>
  </si>
  <si>
    <t xml:space="preserve">в прогнозных ценах соответствующих лет, млн рублей 
(с НДС) </t>
  </si>
  <si>
    <t xml:space="preserve">в текущих ценах, млн рублей (с НДС) </t>
  </si>
  <si>
    <t>План 
на 01.01.2017 года (N-1)</t>
  </si>
  <si>
    <r>
      <t>План 
на 01.01.2016 года X</t>
    </r>
    <r>
      <rPr>
        <vertAlign val="superscript"/>
        <sz val="12"/>
        <rFont val="Times New Roman"/>
        <family val="1"/>
        <charset val="204"/>
      </rPr>
      <t>4)</t>
    </r>
  </si>
  <si>
    <t>Предложение по корректировке утвержденного плана на 01.01.года X</t>
  </si>
  <si>
    <t>П</t>
  </si>
  <si>
    <t>16.1</t>
  </si>
  <si>
    <t>16.2</t>
  </si>
  <si>
    <t>16.3</t>
  </si>
  <si>
    <t>16.4</t>
  </si>
  <si>
    <t>32.11</t>
  </si>
  <si>
    <t>32.12</t>
  </si>
  <si>
    <t>32.13</t>
  </si>
  <si>
    <t>32.14</t>
  </si>
  <si>
    <t>32.15</t>
  </si>
  <si>
    <t>32.16</t>
  </si>
  <si>
    <t>32.17</t>
  </si>
  <si>
    <t>32.18</t>
  </si>
  <si>
    <t>32.19</t>
  </si>
  <si>
    <t>32.20</t>
  </si>
  <si>
    <t>32.21</t>
  </si>
  <si>
    <t>32.22</t>
  </si>
  <si>
    <t>32.23</t>
  </si>
  <si>
    <t>32.24</t>
  </si>
  <si>
    <t>32.25</t>
  </si>
  <si>
    <t>32.26</t>
  </si>
  <si>
    <t>32.27</t>
  </si>
  <si>
    <t>32.28</t>
  </si>
  <si>
    <t>32.29</t>
  </si>
  <si>
    <t>32.30</t>
  </si>
  <si>
    <t>32.31</t>
  </si>
  <si>
    <t>32.32</t>
  </si>
  <si>
    <t>32.33</t>
  </si>
  <si>
    <t>32.34</t>
  </si>
  <si>
    <t>32.35</t>
  </si>
  <si>
    <t>32.36</t>
  </si>
  <si>
    <t>32.37</t>
  </si>
  <si>
    <t>32.38</t>
  </si>
  <si>
    <t>32.39</t>
  </si>
  <si>
    <t>32.40</t>
  </si>
  <si>
    <t>Финансирование капитальных вложений в прогнозных ценах соответствующих лет, млн рублей (с НДС)</t>
  </si>
  <si>
    <t>Краткое обоснование  корректировки утвержденного плана</t>
  </si>
  <si>
    <t>Итого за период реализации инвестиционной программы
(план)</t>
  </si>
  <si>
    <t>Итого за период реализации инвестиционной программы
(с учетом предложений по корректировке утвержденного плана)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</si>
  <si>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</si>
  <si>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</si>
  <si>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</si>
  <si>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</si>
  <si>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амортизационные отчисления</t>
  </si>
  <si>
    <t>иных источников финансирования</t>
  </si>
  <si>
    <t>Приложение  № 17</t>
  </si>
  <si>
    <t>к приказу Минэнерго России</t>
  </si>
  <si>
    <t>от «__» _____ 2016 г. №___</t>
  </si>
  <si>
    <t>Форма 17. Краткое описание инвестиционной программы. Индексы-дефляторы инвестиций в основной капитал (капитальных вложений)</t>
  </si>
  <si>
    <r>
      <t xml:space="preserve">Инвестиционная программа </t>
    </r>
    <r>
      <rPr>
        <u/>
        <sz val="12"/>
        <color theme="1"/>
        <rFont val="Times New Roman"/>
        <family val="1"/>
        <charset val="204"/>
      </rPr>
      <t>ООО "Дальневосточные электрические сети"</t>
    </r>
  </si>
  <si>
    <t>№ п/п</t>
  </si>
  <si>
    <t>Наименование</t>
  </si>
  <si>
    <t xml:space="preserve">Наименование документа - источника данных </t>
  </si>
  <si>
    <t>Реквизиты документа</t>
  </si>
  <si>
    <t>Годы</t>
  </si>
  <si>
    <t>2019год</t>
  </si>
  <si>
    <t>5.5</t>
  </si>
  <si>
    <t>5.6</t>
  </si>
  <si>
    <t>5.7</t>
  </si>
  <si>
    <t>Индексы- дефляторы, предусмотренные прогнозом социально-экономического развития Российской Федерации на среднесрочный период (в %, к предыдущему году)</t>
  </si>
  <si>
    <t>Наименование индексов-дефляторов, отражающих повышение эффективности инвестиционной деятельности (в %, к предыдущему году)</t>
  </si>
  <si>
    <t>…</t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</si>
  <si>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Вместо слов «Факт (Предложение по корректировке утвержденного плана)» указывается слово «Факт», если год, в отношении которого заполняется столбец, будет завершен по состоянию на плановую дату раскрытия сетевой организацией информации об инвестиционной программе (о проекте инвестиционной программы и (или) проекте изменений, вносимых в инвестиционную программу) и обосновывающих ее материалах, либо в противном случае – слова «Предложение по корректировке утвержденного плана».</t>
    </r>
  </si>
  <si>
    <r>
      <rPr>
        <vertAlign val="superscript"/>
        <sz val="12"/>
        <rFont val="Times New Roman"/>
        <family val="1"/>
        <charset val="204"/>
      </rPr>
      <t>2)</t>
    </r>
    <r>
      <rPr>
        <sz val="12"/>
        <rFont val="Times New Roman"/>
        <family val="1"/>
        <charset val="204"/>
      </rPr>
      <t xml:space="preserve"> Вместо слов «План (Утвержденный план)» указывается слово «План», если на год, в отношении которого заполняется столбец, отсутствует утвержденная инвестиционная программа сетевой организации, либо в противном случае – слова «Утвержденный план».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</si>
  <si>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Словосочетания вида «год N», «год (N-1)», «год (N+1)»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инвестиционной программы (проекта инвестиционной программы и (или) изменений, вносимых в утвержденную инвестиционную программу) плюс или минус количество лет, равных числу указанному в словосочетании соответственно после знака «+» или «-».</t>
    </r>
  </si>
  <si>
    <r>
      <rPr>
        <vertAlign val="superscript"/>
        <sz val="12"/>
        <rFont val="Times New Roman"/>
        <family val="1"/>
        <charset val="204"/>
      </rPr>
      <t>4)</t>
    </r>
    <r>
      <rPr>
        <sz val="12"/>
        <rFont val="Times New Roman"/>
        <family val="1"/>
        <charset val="204"/>
      </rPr>
      <t xml:space="preserve"> «год X» заменяется указанием года (четыре цифры и слово «год» в соответствующем падеже), который определяется как год, в котором сетевой организацией раскрывается информация об инвестиционной программе (о проекте инвестиционной программе и (или) изменений, вносимых в инвестиционную программу).</t>
    </r>
  </si>
  <si>
    <t>Форма 3. План освоения капитальных вложений по инвестиционным проектам</t>
  </si>
  <si>
    <t xml:space="preserve">Текущая стадия реализации инвестиционного проекта  </t>
  </si>
  <si>
    <t>Год окончания реализации инвестиционного проекта</t>
  </si>
  <si>
    <t xml:space="preserve">Фактический объем освоения капитальных вложений на 01.01.года 
(N-1), млн рублей 
(без НДС) </t>
  </si>
  <si>
    <t>Остаток освоения капитальных вложений, 
млн рублей (без НДС)</t>
  </si>
  <si>
    <t>Краткое обоснование корректировки утвержденного плана</t>
  </si>
  <si>
    <t>Предложение по корректировке утвержденного  плана</t>
  </si>
  <si>
    <t>год 2019</t>
  </si>
  <si>
    <t>год 2020</t>
  </si>
  <si>
    <t>год 2021</t>
  </si>
  <si>
    <t>Итого за период реализации инвестиционной программы
(предложение по корректировке утвержденного плана)</t>
  </si>
  <si>
    <t>Всего, в т.ч.:</t>
  </si>
  <si>
    <t>проектно-изыскательские работы</t>
  </si>
  <si>
    <t>строительные работы, реконструкция, монтаж оборудования</t>
  </si>
  <si>
    <t>оборудование</t>
  </si>
  <si>
    <t>прочие затраты</t>
  </si>
  <si>
    <t>в базисном уровне цен</t>
  </si>
  <si>
    <t>в прогнозных ценах соответствующих лет</t>
  </si>
  <si>
    <t>реквизиты решения органа исполнительной власти, утвердившего инвестиционную программу</t>
  </si>
  <si>
    <t>Монтаж системы интелектуального учета эл. энергии на объекте "Новый Де-Фриз" по адресу: Надеждинский район, пос. Зима Южная, ул. Жирикова, д.1</t>
  </si>
  <si>
    <t>Год раскрытия информации: 2019 год</t>
  </si>
  <si>
    <t>Форма 4. План ввода основных средств</t>
  </si>
  <si>
    <t>Первоначальная стоимость принимаемых к учету основных средств и нематериальных активов, млн рублей (без НДС)</t>
  </si>
  <si>
    <t>Принятие основных средств и нематериальных активов к бухгалтерскому учету в год (N-1)</t>
  </si>
  <si>
    <t>Принятие основных средств и нематериальных активов к бухгалтерскому учету</t>
  </si>
  <si>
    <t>2019 Год</t>
  </si>
  <si>
    <t>2020 Год</t>
  </si>
  <si>
    <t>2021 Год</t>
  </si>
  <si>
    <t>Итого за период реализации инвестиционной программы</t>
  </si>
  <si>
    <t>Предложение 
по корректировке 
утвержденного
 плана</t>
  </si>
  <si>
    <t>нематериальные активы</t>
  </si>
  <si>
    <t>основные средства</t>
  </si>
  <si>
    <t>млн рублей (без НДС)</t>
  </si>
  <si>
    <t>МВ×А</t>
  </si>
  <si>
    <t>Мвар</t>
  </si>
  <si>
    <t>км ЛЭП</t>
  </si>
  <si>
    <t>МВт</t>
  </si>
  <si>
    <t>Другое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</si>
  <si>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</si>
  <si>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</si>
  <si>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</si>
  <si>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</si>
  <si>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</si>
  <si>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</si>
  <si>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</si>
  <si>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</si>
  <si>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</si>
  <si>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</si>
  <si>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</si>
  <si>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</si>
  <si>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</si>
  <si>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</si>
  <si>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7.3.1</t>
  </si>
  <si>
    <t>7.3.2</t>
  </si>
  <si>
    <t>7.3.3</t>
  </si>
  <si>
    <t>7.3.4</t>
  </si>
  <si>
    <t>7.3.5</t>
  </si>
  <si>
    <t>7.3.6</t>
  </si>
  <si>
    <t>7.3.7</t>
  </si>
  <si>
    <t>7.4.1</t>
  </si>
  <si>
    <t>7.4.2</t>
  </si>
  <si>
    <t>7.4.3</t>
  </si>
  <si>
    <t>7.4.4</t>
  </si>
  <si>
    <t>7.4.5</t>
  </si>
  <si>
    <t>7.4.6</t>
  </si>
  <si>
    <t>7.4.7</t>
  </si>
  <si>
    <t>7.5.1</t>
  </si>
  <si>
    <t>7.5.2</t>
  </si>
  <si>
    <t>7.5.3</t>
  </si>
  <si>
    <t>7.5.4</t>
  </si>
  <si>
    <t>7.5.5</t>
  </si>
  <si>
    <t>7.5.6</t>
  </si>
  <si>
    <t>7.5.7</t>
  </si>
  <si>
    <t>7.6.1</t>
  </si>
  <si>
    <t>7.6.2</t>
  </si>
  <si>
    <t>7.6.3</t>
  </si>
  <si>
    <t>7.6.4</t>
  </si>
  <si>
    <t>7.6.5</t>
  </si>
  <si>
    <t>7.6.6</t>
  </si>
  <si>
    <t>7.6.7</t>
  </si>
  <si>
    <t>7.7.1</t>
  </si>
  <si>
    <t>7.7.2</t>
  </si>
  <si>
    <t>7.7.3</t>
  </si>
  <si>
    <t>7.7.4</t>
  </si>
  <si>
    <t>7.7.5</t>
  </si>
  <si>
    <t>7.7.6</t>
  </si>
  <si>
    <t>7.7.7</t>
  </si>
  <si>
    <t>7.8.1</t>
  </si>
  <si>
    <t>7.8.2</t>
  </si>
  <si>
    <t>7.8.3</t>
  </si>
  <si>
    <t>7.8.4</t>
  </si>
  <si>
    <t>7.8.5</t>
  </si>
  <si>
    <t>7.8.6</t>
  </si>
  <si>
    <t>7.8.7</t>
  </si>
  <si>
    <t>8.1.1</t>
  </si>
  <si>
    <t>8.1.2</t>
  </si>
  <si>
    <t>8.1.3</t>
  </si>
  <si>
    <t>8.1.4</t>
  </si>
  <si>
    <t>8.1.5</t>
  </si>
  <si>
    <t>8.1.6</t>
  </si>
  <si>
    <t>8.1.7</t>
  </si>
  <si>
    <t>8.2.1</t>
  </si>
  <si>
    <t>8.2.2</t>
  </si>
  <si>
    <t>8.2.3</t>
  </si>
  <si>
    <t>8.2.4</t>
  </si>
  <si>
    <t>8.2.5</t>
  </si>
  <si>
    <t>8.2.6</t>
  </si>
  <si>
    <t>8.2.7</t>
  </si>
  <si>
    <t>9</t>
  </si>
  <si>
    <t>Реконструкция 2КЛ 6кВ от подстанции "Седанка"АО ДРСК до КТПН-1 ул.Полетаева, 6</t>
  </si>
  <si>
    <t>1.1.4.1</t>
  </si>
  <si>
    <t>*</t>
  </si>
  <si>
    <t>Форма 5. План ввода основных средств (с распределением по кварталам)</t>
  </si>
  <si>
    <r>
      <t xml:space="preserve"> на год   </t>
    </r>
    <r>
      <rPr>
        <b/>
        <u/>
        <sz val="14"/>
        <color theme="1"/>
        <rFont val="Times New Roman"/>
        <family val="1"/>
        <charset val="204"/>
      </rPr>
      <t>2019</t>
    </r>
  </si>
  <si>
    <t>План  принятия основных средств и нематериальных активов к бухгалтерскому учету на год</t>
  </si>
  <si>
    <t>I кв.</t>
  </si>
  <si>
    <t>II кв.</t>
  </si>
  <si>
    <t>III кв.</t>
  </si>
  <si>
    <t>IV кв.</t>
  </si>
  <si>
    <t>Итого план 
за год</t>
  </si>
  <si>
    <t>4.1.1</t>
  </si>
  <si>
    <t>4.1.2</t>
  </si>
  <si>
    <t>4.1.3</t>
  </si>
  <si>
    <t>4.1.4</t>
  </si>
  <si>
    <t>4.1.5</t>
  </si>
  <si>
    <t>4.1.6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</si>
  <si>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</si>
  <si>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</si>
  <si>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</si>
  <si>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</si>
  <si>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</si>
  <si>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</si>
  <si>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</si>
  <si>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</si>
  <si>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4.3.1</t>
  </si>
  <si>
    <t>4.3.2</t>
  </si>
  <si>
    <t>4.3.3</t>
  </si>
  <si>
    <t>4.3.4</t>
  </si>
  <si>
    <t>4.3.5</t>
  </si>
  <si>
    <t>4.3.6</t>
  </si>
  <si>
    <t>4.3.7</t>
  </si>
  <si>
    <t>4.4.1</t>
  </si>
  <si>
    <t>4.4.2</t>
  </si>
  <si>
    <t>4.4.3</t>
  </si>
  <si>
    <t>4.4.4</t>
  </si>
  <si>
    <t>4.4.5</t>
  </si>
  <si>
    <t>4.4.6</t>
  </si>
  <si>
    <t>4.4.7</t>
  </si>
  <si>
    <t>5</t>
  </si>
  <si>
    <t>6</t>
  </si>
  <si>
    <t>7</t>
  </si>
  <si>
    <t>8</t>
  </si>
  <si>
    <t>10</t>
  </si>
  <si>
    <t>11</t>
  </si>
  <si>
    <r>
      <t xml:space="preserve">Год раскрытия информации: </t>
    </r>
    <r>
      <rPr>
        <u/>
        <sz val="12"/>
        <rFont val="Times New Roman"/>
        <family val="1"/>
        <charset val="204"/>
      </rPr>
      <t xml:space="preserve">2019 </t>
    </r>
    <r>
      <rPr>
        <sz val="12"/>
        <rFont val="Times New Roman"/>
        <family val="1"/>
        <charset val="204"/>
      </rPr>
      <t xml:space="preserve"> год</t>
    </r>
  </si>
  <si>
    <r>
      <t xml:space="preserve"> на год   </t>
    </r>
    <r>
      <rPr>
        <b/>
        <u/>
        <sz val="14"/>
        <color theme="1"/>
        <rFont val="Times New Roman"/>
        <family val="1"/>
        <charset val="204"/>
      </rPr>
      <t>2020</t>
    </r>
  </si>
  <si>
    <r>
      <t xml:space="preserve"> на год   </t>
    </r>
    <r>
      <rPr>
        <b/>
        <u/>
        <sz val="14"/>
        <color theme="1"/>
        <rFont val="Times New Roman"/>
        <family val="1"/>
        <charset val="204"/>
      </rPr>
      <t>2021</t>
    </r>
  </si>
  <si>
    <t>Форма 6. Краткое описание инвестиционной программы. 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</si>
  <si>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</si>
  <si>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Квартал</t>
  </si>
  <si>
    <t>5.3.1</t>
  </si>
  <si>
    <t>5.3.2</t>
  </si>
  <si>
    <t>5.3.3</t>
  </si>
  <si>
    <t>5.3.4</t>
  </si>
  <si>
    <t>5.3.5</t>
  </si>
  <si>
    <t>5.3.6</t>
  </si>
  <si>
    <t>5.4.1</t>
  </si>
  <si>
    <t>5.4.2</t>
  </si>
  <si>
    <t>5.4.3</t>
  </si>
  <si>
    <t>5.4.4</t>
  </si>
  <si>
    <t>5.4.5</t>
  </si>
  <si>
    <t>5.4.6</t>
  </si>
  <si>
    <t>5.5.1</t>
  </si>
  <si>
    <t>5.5.2</t>
  </si>
  <si>
    <t>5.5.3</t>
  </si>
  <si>
    <t>5.5.4</t>
  </si>
  <si>
    <t>5.5.5</t>
  </si>
  <si>
    <t>5.5.6</t>
  </si>
  <si>
    <t>5.6.1</t>
  </si>
  <si>
    <t>5.6.2</t>
  </si>
  <si>
    <t>5.6.3</t>
  </si>
  <si>
    <t>5.6.4</t>
  </si>
  <si>
    <t>5.6.5</t>
  </si>
  <si>
    <t>5.6.6</t>
  </si>
  <si>
    <t>5.7.1</t>
  </si>
  <si>
    <t>5.7.2</t>
  </si>
  <si>
    <t>5.7.3</t>
  </si>
  <si>
    <t>5.7.4</t>
  </si>
  <si>
    <t>5.7.5</t>
  </si>
  <si>
    <t>5.7.6</t>
  </si>
  <si>
    <t>5.8.1</t>
  </si>
  <si>
    <t>5.8.2</t>
  </si>
  <si>
    <t>5.8.3</t>
  </si>
  <si>
    <t>5.8.4</t>
  </si>
  <si>
    <t>5.8.5</t>
  </si>
  <si>
    <t>5.8.6</t>
  </si>
  <si>
    <t>Форма 7. Краткое описание инвестиционной программы. Ввод объектов инвестиционной деятельности (мощностей) в эксплуатацию</t>
  </si>
  <si>
    <t>Характеристики объекта электроэнергетики (объекта инвестиционной деятельности)</t>
  </si>
  <si>
    <t>Ввод объектов инвестиционной деятельности (мощностей) в эксплуатацию</t>
  </si>
  <si>
    <t>Год 2019</t>
  </si>
  <si>
    <t>Год 2020</t>
  </si>
  <si>
    <t>Год 2021</t>
  </si>
  <si>
    <t xml:space="preserve">Итого за период реализации инвестиционной программы </t>
  </si>
  <si>
    <t>км ВЛ
 1-цеп</t>
  </si>
  <si>
    <t>км ВЛ
 2-цеп</t>
  </si>
  <si>
    <t>км КЛ</t>
  </si>
  <si>
    <t>Форма 9. Краткое описание инвестиционной программы. Показатели энергетической эффективности</t>
  </si>
  <si>
    <t>______________________________________________________________________________________________________________________________________________________________________________________________________________</t>
  </si>
  <si>
    <t>реквизиты решения уполномоченного органа исполнительной власти, утвердившего требования к программам в области энергосбережения и повышения энергетической эффективности организаций, осуществляющих регулируемые виды деятельности</t>
  </si>
  <si>
    <t>Идентификатор инвестиционного проекта</t>
  </si>
  <si>
    <t>Плановые значения показателей энергетической эффективности строящихся (реконструируемых, приобретаемых) объектов (показатели энергетической эффективности объектов, предусмотренные требованиями к программам в области энергосбережения и повышения энергетической эффективности, установленными уполномоченным органом исполнительной власти)</t>
  </si>
  <si>
    <t>Примечание</t>
  </si>
  <si>
    <t>Наименование показателя энергетической эффективности, единицы измерения</t>
  </si>
  <si>
    <t>Наименование вида объекта (оборудования, группы оборудования)</t>
  </si>
  <si>
    <t>4.1. …</t>
  </si>
  <si>
    <t>4.2. …</t>
  </si>
  <si>
    <t>Форма 10. Краткое описание инвестиционной программы. Места расположения объектов инвестиционной деятельности и другие показатели инвестиционных проектов</t>
  </si>
  <si>
    <t>Инвестиционная программа  ООО "Дальневосточные электрические сети"</t>
  </si>
  <si>
    <t>Федеральные округа, на территории 
которых 
реализуется 
инвестиционный 
проект</t>
  </si>
  <si>
    <t>Субъекты Российской Федерации, 
на территории 
которых 
реализуется 
инвестиционный 
проект</t>
  </si>
  <si>
    <t>Территории муниципальных образований, на территории которых реализуется инвестиционный проект</t>
  </si>
  <si>
    <t>Наименование обособленного подразделения субъекта электроэнергетики, реализующего инвестиционный проект 
(если применимо)</t>
  </si>
  <si>
    <t>Наличие решения о резервировании земель
(+; -; не требуется)</t>
  </si>
  <si>
    <t>Наличие решения  об изъятии земельных участков для государственных или муниципальных нужд
(+; -; не требуется)</t>
  </si>
  <si>
    <t>Наличие решения о переводе земель или земельных участков из одной категории в другую
(+; -; не требуется)</t>
  </si>
  <si>
    <t>Наличие  правоустанав-ливающих документов на земельный участок
(+; -; не требуется)</t>
  </si>
  <si>
    <t>Наличие утвержденной документации по планировке территории
(+; -; не требуется)</t>
  </si>
  <si>
    <t>Объект капитального строительства относится к видам объектов федерального, регионального, местного значения, подлежащим отображению в соответствующем документе территориального планирования 
(федеральный; региональный; местный; не относится)</t>
  </si>
  <si>
    <t>Объект капитального строительства (федерального, регионального, местного значения) отображен в соответствующем  документе территориального планирования (Российской Федерации, субъекта Российской Федерации,  муниципального образования) 
(+; -; не требуется)</t>
  </si>
  <si>
    <t>Наличие заключения по результатам 
технологического и ценового аудита инвестиционного проекта
(+; -; не требуется)</t>
  </si>
  <si>
    <t>Наличие положительного заключения 
экспертизы проектной документации
(+; -; не требуется)</t>
  </si>
  <si>
    <t>Наличие утвержденной  
проектной 
документации
(+; -; не требуется)</t>
  </si>
  <si>
    <t>Наличие разрешения 
на строи-
тельство
(+; -; не требуется)</t>
  </si>
  <si>
    <t>Дальневосточный Федеральный округ</t>
  </si>
  <si>
    <t>Владивостокский городской округ</t>
  </si>
  <si>
    <t>не относится</t>
  </si>
  <si>
    <t>Форма 12. Краткое описание инвестиционной программы. Обоснование необходимости реализации инвестиционных проектов</t>
  </si>
  <si>
    <r>
      <t xml:space="preserve">Инвестиционная программа </t>
    </r>
    <r>
      <rPr>
        <u/>
        <sz val="12"/>
        <color theme="1"/>
        <rFont val="Times New Roman"/>
        <family val="1"/>
        <charset val="204"/>
      </rPr>
      <t xml:space="preserve">ООО "Дальневосточные электрические сети" </t>
    </r>
  </si>
  <si>
    <t>Идентифика-
тор инвестицион-ного проекта</t>
  </si>
  <si>
    <t>Год ввода в эксплуатацию трансформаторной или иной подстанции, линии электропередачи 
(до реализации инвестиционного проекта)</t>
  </si>
  <si>
    <t>Показатель  оценки технического состояния</t>
  </si>
  <si>
    <t>Показатель оценки последствий отказа</t>
  </si>
  <si>
    <t>Год определения показателей оценки технического состояния и последствий отказа</t>
  </si>
  <si>
    <t>Инвестиционным проектом предусматривается выполнение:</t>
  </si>
  <si>
    <t>Реализация инвестиционного проекта обсулавливается необходимостью выполнения требований:</t>
  </si>
  <si>
    <t>Инвестиционным проектом осуществляются  мероприятия по энергосбережению и повышению энергетической эффективности, предусмотренные утвержденной программой в области энергосбережения и повышения энергетической эффективности и
 обеспечивающие достижение утвержденных целевых показателей энергосбережения и повышения энергетической эффективности
(+;-)</t>
  </si>
  <si>
    <t xml:space="preserve">Инвестиционным проектом осуществляются  обязательные мероприятия по энергосбережению и повышению энергетической эффективности, предусмотренные утвержденной программой в области энергосбережения и повышения энергетической эффективности
(+;-)
</t>
  </si>
  <si>
    <t>Наименование трансформаторной или иной подстанции, линии электропередачи (участка линии электропередачи), реконструкция (модернизация или техническое перевооружение) которой осуществляется в рамках инвестиционного проекта</t>
  </si>
  <si>
    <t>Нагрузка по результатам контрольных замеров трансформаторной или иной подстанции, реконструкция (модернизация, техническое перевооружение, которой предусматривается инвестиционным проектом</t>
  </si>
  <si>
    <t>Аварийная нагрузка, %</t>
  </si>
  <si>
    <t>Максимальная мощность энергопринимающих устройств потребителей услуг  по документам о технологическом присоединении</t>
  </si>
  <si>
    <t>Мощность трансформаторной или иной подстанции, реконструкция (модернизация или техническое перевооружение) которой осуществляется в рамках инвестиционного проекта</t>
  </si>
  <si>
    <t>Проектный высший класс напряжения (рабочее высшее  напряжение), кВ</t>
  </si>
  <si>
    <t>Задачи, решаемые в рамках реализации инвестиционного проекта</t>
  </si>
  <si>
    <t>Неудовлетворительное техническое состояние подтверждается  результатами:</t>
  </si>
  <si>
    <t>противоаварийных мероприятий, предусмотренных актами о расследовании причин аварии (реквизиты актов)</t>
  </si>
  <si>
    <t xml:space="preserve">предписаний федерального органа исполнительной власти, уполномоченного на осуществление федерального государственного энергетического надзора вынесенных по результатам расследования причин аварий (реквизиты предписаний)
</t>
  </si>
  <si>
    <t>иных  предписаний федерального органа исполнительной власти, уполномоченного на осуществление федерального государственного энергетического надзора (реквизиты предписаний)</t>
  </si>
  <si>
    <t>предписаний иных органов государственной власти (указать наименования органов исполнительной власти)</t>
  </si>
  <si>
    <t>всего, МВхА</t>
  </si>
  <si>
    <t>всего за вычетом мощности  наиболее крупного (авто-) трансформатора, МВхА</t>
  </si>
  <si>
    <t>всего, Мвар</t>
  </si>
  <si>
    <t>законодательства Российской Федерации (+;-)</t>
  </si>
  <si>
    <t>регламентов рынков электрической энергии  (+;-)</t>
  </si>
  <si>
    <t>Дата контрольного замерного дня</t>
  </si>
  <si>
    <t>До</t>
  </si>
  <si>
    <t>После</t>
  </si>
  <si>
    <t>технического освидетельст-вования (+;-)</t>
  </si>
  <si>
    <t>технического обследования (+;-)</t>
  </si>
  <si>
    <t>2015г.</t>
  </si>
  <si>
    <t>КТПН-30 г. Владивосток, ул. Светланская, 31Б</t>
  </si>
  <si>
    <t>1725 кВт</t>
  </si>
  <si>
    <t>замещение (обновление) электрической сети и (или) повышение экономической эффективности (мероприятия, направленные на снижение эксплуатационных затрат) оказания услуг в сфере электроэнергетики:</t>
  </si>
  <si>
    <t>+</t>
  </si>
  <si>
    <t>Форма 13. Краткое описание инвестиционной программы. Обоснование необходимости реализации инвестиционных проектов</t>
  </si>
  <si>
    <t>Планируемый в инвестиционной программе срок постановки объектов электросетевого хозяйства под напряжение (включения объектов капитального строительства для проведения пусконаладочных работ), год</t>
  </si>
  <si>
    <t>Планируемый в инвестиционной программе срок ввода объектов электросетевого хозяйства (объектов теплоснабжения) в эксплуатацию, год</t>
  </si>
  <si>
    <r>
      <t>Срок ввода объектов электросетевого хозяйства в соответствиии со схемой и программой развития Единой энергетической системы России, утвержденными в год (X-1)</t>
    </r>
    <r>
      <rPr>
        <vertAlign val="superscript"/>
        <sz val="11"/>
        <rFont val="Times New Roman"/>
        <family val="1"/>
        <charset val="204"/>
      </rPr>
      <t>1)</t>
    </r>
    <r>
      <rPr>
        <sz val="11"/>
        <rFont val="Times New Roman"/>
        <family val="1"/>
        <charset val="204"/>
      </rPr>
      <t xml:space="preserve">
(срок ввода объекта теплоснабжения в соответствии со схемой теплоснабжения поселения, городского округа с численностью населения пятьсот тысяч человек и более или города федерального значения, утвержденной федеральным органом исполнительной власти), год</t>
    </r>
  </si>
  <si>
    <r>
      <t>Схема и программа развития электроэнергетики субъекта Российской Федерации, утвержденные в год (X-1)</t>
    </r>
    <r>
      <rPr>
        <vertAlign val="superscript"/>
        <sz val="11"/>
        <rFont val="Times New Roman"/>
        <family val="1"/>
        <charset val="204"/>
      </rPr>
      <t xml:space="preserve">1) </t>
    </r>
    <r>
      <rPr>
        <sz val="11"/>
        <rFont val="Times New Roman"/>
        <family val="1"/>
        <charset val="204"/>
      </rPr>
      <t>(схема теплоснабжения поселения (городского округа), утвержденная органом местного самоуправления)</t>
    </r>
  </si>
  <si>
    <t>Реализация инвестиционного проекта предусматривается решением Правительства Российской Федерации (федерального органа исполнительной власти, органа государственной власти субъекта Российской Федерации, органа местного самоуправления)  (+;-)</t>
  </si>
  <si>
    <r>
      <t>Срок ввода объекта в эксплуатацию, предусмотренный схемой и программой развития электроэнергетики субъекта Российской Федерации, утвержденные в год (X-1)</t>
    </r>
    <r>
      <rPr>
        <vertAlign val="superscript"/>
        <sz val="11"/>
        <rFont val="Times New Roman"/>
        <family val="1"/>
        <charset val="204"/>
      </rPr>
      <t>1)</t>
    </r>
    <r>
      <rPr>
        <sz val="11"/>
        <rFont val="Times New Roman"/>
        <family val="1"/>
        <charset val="204"/>
      </rPr>
      <t xml:space="preserve"> 
(схемой теплоснабжения поселения (городского округа), утвержденной органом местного самоуправления), год</t>
    </r>
  </si>
  <si>
    <t>Реквизиты решения  высшего должностного лица (руководителя высшего исполнительного органа государственной власти) субъекта Российской Федерации
 и указание на структурные единицы   схемы и программы (реквизиты решения  органа местного самоуправления об утверждении схемы теплоснабжения
 и указание на структурные единицы      схемы теплоснабжения)</t>
  </si>
  <si>
    <t>Форма 14. Краткое описание инвестиционной программы. Обоснование необходимости реализации инвестиционных проектов</t>
  </si>
  <si>
    <t>Наименование документа, обосновывающего оценку полной стоимости инвестиционного проекта</t>
  </si>
  <si>
    <t>Финансирование капитальных вложений в прогнозных ценах соответствующих лет итого за период реализации инвестиционной программы, млн рублей (с НДС)</t>
  </si>
  <si>
    <t>Освоение капитальных вложений в прогнозных ценах соответствующих лет итого за период реализации инвестиционной программы, млн рублей  (без НДС)</t>
  </si>
  <si>
    <t>Принятие основных средств (нематериальных активов) к бухгалтерскому учету</t>
  </si>
  <si>
    <t>Задачи, решаемые в рамках инвестиционного проекта</t>
  </si>
  <si>
    <t>Идентификатор инвестиционного проекта, для целей реализации которого инвестиционным проектом предусматривается покупка земельного участка</t>
  </si>
  <si>
    <t>Характеристики объектов инвестиционной деятельности</t>
  </si>
  <si>
    <t>ВЛЭП-0,4 кВ, км</t>
  </si>
  <si>
    <t>КЛЭП-6,0 кВ, км</t>
  </si>
  <si>
    <t>КЛЭП-0,4 кВ, км</t>
  </si>
  <si>
    <t>ТП (КТП), МВА</t>
  </si>
  <si>
    <t>бюджетов субъектов Российской Федерации</t>
  </si>
  <si>
    <t>Год принятия к бухгалтерскому учету</t>
  </si>
  <si>
    <t>Первоначальная стоимость, млн рублей</t>
  </si>
  <si>
    <t>значение до</t>
  </si>
  <si>
    <t>значение после</t>
  </si>
  <si>
    <t>значение до, км</t>
  </si>
  <si>
    <t>значение после, км</t>
  </si>
  <si>
    <t>16.1.1</t>
  </si>
  <si>
    <t>16.1.2</t>
  </si>
  <si>
    <t>16.2.1</t>
  </si>
  <si>
    <t>16.2.2</t>
  </si>
  <si>
    <t>16.3.1</t>
  </si>
  <si>
    <t>16.3.2</t>
  </si>
  <si>
    <t>16.4.1</t>
  </si>
  <si>
    <t>16.4.2</t>
  </si>
  <si>
    <t>16.5.1</t>
  </si>
  <si>
    <t>16.5.2</t>
  </si>
  <si>
    <t>16.6.1</t>
  </si>
  <si>
    <t>16.6.2</t>
  </si>
  <si>
    <t xml:space="preserve">Приказ Минэнерго России от 08.02.2016 г № 75, сметные расчеты </t>
  </si>
  <si>
    <t>развитие электрической сети и (или) усиление существующей электрической сети, связанное с подключением новых потребителей</t>
  </si>
  <si>
    <t>Форма 18. Значения целевых показателей, установленные для целей формирования инвестиционной программы</t>
  </si>
  <si>
    <r>
      <t xml:space="preserve">Инвестиционная программа     </t>
    </r>
    <r>
      <rPr>
        <u/>
        <sz val="12"/>
        <color theme="1"/>
        <rFont val="Times New Roman"/>
        <family val="1"/>
        <charset val="204"/>
      </rPr>
      <t>ООО "Дальневосточные электрические сети"</t>
    </r>
  </si>
  <si>
    <r>
      <t xml:space="preserve">Наименование  субъекта Российской Федерации  </t>
    </r>
    <r>
      <rPr>
        <u/>
        <sz val="12"/>
        <rFont val="Times New Roman"/>
        <family val="1"/>
        <charset val="204"/>
      </rPr>
      <t>Приморский край</t>
    </r>
  </si>
  <si>
    <t>Наименование целевого показателя</t>
  </si>
  <si>
    <t>Единицы измерения</t>
  </si>
  <si>
    <t>Значения целевых показателей, годы</t>
  </si>
  <si>
    <t>1.1.</t>
  </si>
  <si>
    <t>показатель увеличения протяженности линий электропередачи в рамках осуществления технологического присоединения к электрическим сетям ;</t>
  </si>
  <si>
    <t>2.1.</t>
  </si>
  <si>
    <t>показатель замены силовых  трансформаторов ;</t>
  </si>
  <si>
    <t>показатель замены выключателей;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</si>
  <si>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 ;</t>
  </si>
  <si>
    <t>Приложение № 4.1
к Приказу Минэнерго России
от 24.03.2010 № 114</t>
  </si>
  <si>
    <t>Финансовый план на период реализации инвестиционной программы
(заполняется по финансированию)</t>
  </si>
  <si>
    <t>Утверждаю
Ген.директор ООО "ДВЭС"</t>
  </si>
  <si>
    <t>(подпись)</t>
  </si>
  <si>
    <t>"</t>
  </si>
  <si>
    <t>года</t>
  </si>
  <si>
    <t>М.П.</t>
  </si>
  <si>
    <t>Показатели</t>
  </si>
  <si>
    <t>всего</t>
  </si>
  <si>
    <t>I</t>
  </si>
  <si>
    <t>Выручка от реализации товаров (работ, услуг), всего</t>
  </si>
  <si>
    <t>в том числе:</t>
  </si>
  <si>
    <t>Выручка от основной деятельности
(расшифровать по видам регулируемой деятельности)</t>
  </si>
  <si>
    <t>Передача электрической энергии</t>
  </si>
  <si>
    <t>II</t>
  </si>
  <si>
    <t>Расходы по текущей деятельности, всего</t>
  </si>
  <si>
    <t>Материальные расходы, всего</t>
  </si>
  <si>
    <t>Топливо</t>
  </si>
  <si>
    <t>Сырье, материалы, запасные части, инструменты</t>
  </si>
  <si>
    <t>Покупная электроэнергия</t>
  </si>
  <si>
    <t>2</t>
  </si>
  <si>
    <t>Расходы на оплату труда с учетом ЕСН</t>
  </si>
  <si>
    <t>3</t>
  </si>
  <si>
    <t>Амортизационные отчисления</t>
  </si>
  <si>
    <t>4</t>
  </si>
  <si>
    <t>Налоги и сборы, всего</t>
  </si>
  <si>
    <t>Прочие расходы, всего</t>
  </si>
  <si>
    <t>Платежи по аренде и лизингу</t>
  </si>
  <si>
    <t>Инфраструктурные платежи рынка</t>
  </si>
  <si>
    <t>III</t>
  </si>
  <si>
    <t>Валовая прибыль (I р. - II р.)</t>
  </si>
  <si>
    <t>IV</t>
  </si>
  <si>
    <t>Внереализационные доходы и расходы (сальдо)</t>
  </si>
  <si>
    <t>Внереализационные доходы, всего</t>
  </si>
  <si>
    <t>в том числе</t>
  </si>
  <si>
    <t>Доходы от участия в других организациях (дивиденды от ДЗО)</t>
  </si>
  <si>
    <t>Проценты от размещения средств</t>
  </si>
  <si>
    <t>Внереализационные расходы, всего</t>
  </si>
  <si>
    <t>2.1</t>
  </si>
  <si>
    <t>Проценты по обслуживанию кредитов</t>
  </si>
  <si>
    <t>V.</t>
  </si>
  <si>
    <t>Прибыль до налогообложения (III + IV)</t>
  </si>
  <si>
    <t>VI</t>
  </si>
  <si>
    <t>Налог на прибыль</t>
  </si>
  <si>
    <t>VII</t>
  </si>
  <si>
    <t>Чистая прибыль</t>
  </si>
  <si>
    <t>VIII</t>
  </si>
  <si>
    <t>Направления использования чистой прибыли</t>
  </si>
  <si>
    <t>Фонд накопления</t>
  </si>
  <si>
    <t>Резервный фонд</t>
  </si>
  <si>
    <t>Выплата дивидендов</t>
  </si>
  <si>
    <t>Прочие расходы из прибыли</t>
  </si>
  <si>
    <t>IX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</si>
  <si>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</si>
  <si>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</si>
  <si>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</si>
  <si>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t>Сальдо (+ увеличение; - сокращение)</t>
  </si>
  <si>
    <t>X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</si>
  <si>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</si>
  <si>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</si>
  <si>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</si>
  <si>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>XI</t>
  </si>
  <si>
    <t>Привлечение заемных средств</t>
  </si>
  <si>
    <t>в том числе на:</t>
  </si>
  <si>
    <t>Финансирование инвестиционной программы</t>
  </si>
  <si>
    <t>в т.ч. в части ДПМ *</t>
  </si>
  <si>
    <t>Прочие цели (расшифровка)</t>
  </si>
  <si>
    <t>XII</t>
  </si>
  <si>
    <t>Погашение заемных средств</t>
  </si>
  <si>
    <t>в том числе по:</t>
  </si>
  <si>
    <t>Инвестиционной программе</t>
  </si>
  <si>
    <t>XIII</t>
  </si>
  <si>
    <r>
      <t xml:space="preserve">Возмещаемый НДС </t>
    </r>
    <r>
      <rPr>
        <sz val="10"/>
        <rFont val="Times New Roman"/>
        <family val="1"/>
        <charset val="204"/>
      </rPr>
      <t>(поступления)</t>
    </r>
  </si>
  <si>
    <t>XIV</t>
  </si>
  <si>
    <t>Купля/продажа активов</t>
  </si>
  <si>
    <t>Покупка активов (акций, долей и т.п.)</t>
  </si>
  <si>
    <t>Продажа активов (акций, долей и т.п.)</t>
  </si>
  <si>
    <t>XV</t>
  </si>
  <si>
    <t>Средства, полученные от допэмиссии акций</t>
  </si>
  <si>
    <t>XVI</t>
  </si>
  <si>
    <t>Капитальные вложения</t>
  </si>
  <si>
    <t>Всего поступления
(I р. + 1 п. IV р. + 2 п. IX р. + 1 п. X р. + XI р. + XIII р. + 2 п. XVI р. + XV р.)</t>
  </si>
  <si>
    <t>XVII</t>
  </si>
  <si>
    <t>Всего расходы
(II р. - 3 п. II р. + 2 п. IV р. + 1 п. IX р. + 2 п. X р. + VI р. + VIII р. + XII р. + 1 п. XIV р. + XVI р.)</t>
  </si>
  <si>
    <t>Сальдо (+ профицит; - дефицит)
(XVI р. - XVII р.)</t>
  </si>
  <si>
    <t>Справочно:</t>
  </si>
  <si>
    <t>EBITDA</t>
  </si>
  <si>
    <t>Долг на конец периода</t>
  </si>
  <si>
    <t>Прогноз тарифов</t>
  </si>
  <si>
    <t>Заполняется ОГК/ТГК.</t>
  </si>
  <si>
    <t>Приложение № 4.2
к Приказу Минэнерго России
от 24.03.2010 № 114</t>
  </si>
  <si>
    <t>№ №</t>
  </si>
  <si>
    <t>Источник финансирования</t>
  </si>
  <si>
    <t>План *
2019 года</t>
  </si>
  <si>
    <t xml:space="preserve">План *
2020 года </t>
  </si>
  <si>
    <t xml:space="preserve">План *
2021 года
</t>
  </si>
  <si>
    <t>Итого</t>
  </si>
  <si>
    <t>Собственные средства</t>
  </si>
  <si>
    <t>Прибыль, направляемая на инвестиции:</t>
  </si>
  <si>
    <t>в т.ч. инвестиционная составляющая в тарифе</t>
  </si>
  <si>
    <t>в т.ч. прибыль со свободного сектора</t>
  </si>
  <si>
    <t>в т.ч. от технологического присоединения (для электросетевых компаний)</t>
  </si>
  <si>
    <t>в т.ч. от технологического присоединения генерации</t>
  </si>
  <si>
    <t>в т.ч. от технологического присоединения потребителей</t>
  </si>
  <si>
    <t>Прочая прибыль</t>
  </si>
  <si>
    <t>Амортизация</t>
  </si>
  <si>
    <t>Амортизация, учтенная в тарифе</t>
  </si>
  <si>
    <t>Прочая амортизация</t>
  </si>
  <si>
    <t>Недоиспользованная амортизация прошлых лет</t>
  </si>
  <si>
    <t>Возврат НДС</t>
  </si>
  <si>
    <t>1.4</t>
  </si>
  <si>
    <t>Прочие собственные средства</t>
  </si>
  <si>
    <t>1.5</t>
  </si>
  <si>
    <t>Остаток собственных средств на начало года</t>
  </si>
  <si>
    <t>Привлеченные средства, в т.ч.:</t>
  </si>
  <si>
    <t>Кредиты</t>
  </si>
  <si>
    <t>2.2</t>
  </si>
  <si>
    <t>Облигационные займы</t>
  </si>
  <si>
    <t>2.3</t>
  </si>
  <si>
    <t>Займы организаций</t>
  </si>
  <si>
    <t>2.4</t>
  </si>
  <si>
    <t>Бюджетное финансирование</t>
  </si>
  <si>
    <t>2.5</t>
  </si>
  <si>
    <t>Средства внешних инвесторов</t>
  </si>
  <si>
    <t>2.6</t>
  </si>
  <si>
    <t>Использование лизинга</t>
  </si>
  <si>
    <t>2.7</t>
  </si>
  <si>
    <t>Прочие привлеченные средства</t>
  </si>
  <si>
    <t>ВСЕГО источников финансирования</t>
  </si>
  <si>
    <t>План, в соответствии с утвержденной инвестиционной программой, указать, кем и когда утверждена инвестиционная программа.</t>
  </si>
  <si>
    <t>**</t>
  </si>
  <si>
    <t>Для сетевых компаний, переходящих на метод тарифного регулирования RAB, горизонт планирования может быть больше.</t>
  </si>
  <si>
    <t xml:space="preserve">Утвержденный план
</t>
  </si>
  <si>
    <t>Реконструкция КТПН-30 ул.Светланская, 31Б (этап I)</t>
  </si>
  <si>
    <t>Реконструкция КТПН-30 ул.Светланская, 31Б (этап II)</t>
  </si>
  <si>
    <t>1.2.1.1.2</t>
  </si>
  <si>
    <t>1.6</t>
  </si>
  <si>
    <t>Прочие инвестиционные проекты, всего, в том числе:</t>
  </si>
  <si>
    <t>1.6.1.</t>
  </si>
  <si>
    <t>Приобретение испытательной кабельной электролаборатории ЭТЛ ULTRA на базе ГАЗель 27057</t>
  </si>
  <si>
    <t xml:space="preserve">Утвержденный план </t>
  </si>
  <si>
    <t>Утвержденный план</t>
  </si>
  <si>
    <t xml:space="preserve">Утвержденный план 
2019 года </t>
  </si>
  <si>
    <t>Предложение по корректировке утвержденного плана 
2019 года</t>
  </si>
  <si>
    <t xml:space="preserve">Утвержденный план 
2020 года </t>
  </si>
  <si>
    <t>Предложение по корректировке утвержденного плана 
2020 года</t>
  </si>
  <si>
    <t xml:space="preserve">Утвержденный план 
2021 года </t>
  </si>
  <si>
    <t>Предложение по корректировке утвержденного плана 
2021 года</t>
  </si>
  <si>
    <t>Итого за период реализации инвестиционной программы
(утвержденный план)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</si>
  <si>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в базисном уровне цен, млн рублей </t>
    </r>
    <r>
      <rPr>
        <b/>
        <sz val="12"/>
        <color rgb="FFFF0000"/>
        <rFont val="Times New Roman"/>
        <family val="1"/>
        <charset val="204"/>
      </rPr>
      <t>(без НДС)</t>
    </r>
  </si>
  <si>
    <r>
      <t xml:space="preserve">Оценка полной стоимости в прогнозных ценах соответствующих лет, 
млн рублей </t>
    </r>
    <r>
      <rPr>
        <b/>
        <sz val="12"/>
        <color rgb="FFFF0000"/>
        <rFont val="Times New Roman"/>
        <family val="1"/>
        <charset val="204"/>
      </rPr>
      <t>(без НДС)</t>
    </r>
  </si>
  <si>
    <t>НДС 20%, актуализация индекса-дефлятора Минэкономразвития</t>
  </si>
  <si>
    <t>План на    _________ года</t>
  </si>
  <si>
    <t>План 
на __________ года</t>
  </si>
  <si>
    <t>Предложение по корректировке утвержденного плана 
на ______</t>
  </si>
  <si>
    <t>Освоение капитальных вложений 2018 года в прогнозных ценах соответствующих лет, млн рублей (без НДС)</t>
  </si>
  <si>
    <t>Предложение по корректировке плана</t>
  </si>
  <si>
    <r>
      <t xml:space="preserve">Освоение капитальных вложений в прогнозных ценах соответствующих лет, млн рублей </t>
    </r>
    <r>
      <rPr>
        <b/>
        <sz val="12"/>
        <color rgb="FFFF0000"/>
        <rFont val="Times New Roman"/>
        <family val="1"/>
        <charset val="204"/>
      </rPr>
      <t xml:space="preserve"> (без НДС)</t>
    </r>
  </si>
  <si>
    <t>Повышение качества и надежности электроснабжения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</si>
  <si>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2018 год (N-1)</t>
  </si>
  <si>
    <t>Ввод объектов инвестиционной деятельности (мощностей) в эксплуатацию в год 2018 (N-1)</t>
  </si>
  <si>
    <t>не требуется</t>
  </si>
  <si>
    <t xml:space="preserve"> полное наименование субъекта электроэнергетики</t>
  </si>
  <si>
    <t>Коммерческое предложение</t>
  </si>
  <si>
    <t>КТПН-2*1000/6/0,4 кВ г.Владивосток, ул.Сабанеева 14В и 16В, 00-000007</t>
  </si>
  <si>
    <t>КЛ-6 кВ от РЛНД 6кВ на опоре №1а от Ф-12 ПС 110/6 "Мингородок" до КТПН-2*1000/6/04 кВ, 00-000005</t>
  </si>
  <si>
    <t>КЛ-6 кВ от яч.6 кВ Ф-23 ПС 110/6 "Мингородок" до КТПН-2*1000/6/04 кВ, 00-000004</t>
  </si>
  <si>
    <t>ВЛ-6кВ, РЛНД-1-10-Б/400 У1 6 кВ на опоре №1а, 00-000006</t>
  </si>
  <si>
    <t>Сабанеева, 14В, 16В</t>
  </si>
  <si>
    <t>КЛ-6кВ от КТПН-Ренессанс, С00003030</t>
  </si>
  <si>
    <t>КТПН-Ренессанс г.Владивосток, Партизанский пр.44, С00003029</t>
  </si>
  <si>
    <t>Ренессанс ул.Гоголя, 44</t>
  </si>
  <si>
    <t>КТПН ул.Ладыгина, 5, 00-000023</t>
  </si>
  <si>
    <t>Компьютер Acer Aspire XC-885 в комплекте , 00-000009</t>
  </si>
  <si>
    <t>2КТПН п 630/6/0,4 г.Уссурийск, ул.Маяковского, 100, 00-000003</t>
  </si>
  <si>
    <t>КТПН-458 г.Владивосток, ул.Западная, 27, 00-000002</t>
  </si>
  <si>
    <t>ОСНОВНЫЕ СРЕДСТВА ДВЭС</t>
  </si>
  <si>
    <t>2КЛ-6кВ РТП-Мой Дом Кирова, 25 -ТП Чкалова, 00-000040</t>
  </si>
  <si>
    <t>ТП-Чкалова Мой Дом, 00-000039</t>
  </si>
  <si>
    <t>Мой дом Чкалова, 5</t>
  </si>
  <si>
    <t>2КЛ-6кВ РТП Мой Дом-ТП-1132 Кирова, 25, 00-000038</t>
  </si>
  <si>
    <t>ТП-1132 Кирова, 25, 00-000037</t>
  </si>
  <si>
    <t>2КЛ-6кВ ПС "Бурун"-РТП Мой Дом, 00-000036</t>
  </si>
  <si>
    <t>РТП-Мой Дом Кирова, 25, 00-000035</t>
  </si>
  <si>
    <t>Мой дом Кирова, 25</t>
  </si>
  <si>
    <t>ТП-395 Вс.Сибирцева, 20 Мой Дом, 00-000041</t>
  </si>
  <si>
    <t>Мой дом Вс.Сибирцева, 20</t>
  </si>
  <si>
    <t>ВЛ-6кВ, 0,4кВ Есенина (Диев), 00-000026</t>
  </si>
  <si>
    <t>КЛ-6кВ, 0,4кВ Есенина (Диев), 00-000025</t>
  </si>
  <si>
    <t>КТПН-Есенина, 00-000024</t>
  </si>
  <si>
    <t>Есенина (Диев)</t>
  </si>
  <si>
    <t>КТПН-Рыбный день г.Артем ул.Донбасская, 1, 00-000015</t>
  </si>
  <si>
    <t>КЛ-6 кВ от КТПН-Рыбный день до т.в.в КЛ-6 кВ в ст.КТПН №2 ДВЭС, 00-000014</t>
  </si>
  <si>
    <t>КЛ-6 кВ от КТПН-Рыбный день в ст.оп.№10 ф.28 ПС "Западная", 00-000013</t>
  </si>
  <si>
    <t>Донбасская - Рыбный день</t>
  </si>
  <si>
    <t>КТПН 630/6/0,4 (ТП-1814) ул.Вертолетная, 00-000012</t>
  </si>
  <si>
    <t>КЛ-0,4 кВ Вертолетная (от ТП-1814 до РЩ1, РЩ2, 00-000011</t>
  </si>
  <si>
    <t>КЛ-6 кВ Вертолетная (от РУ 6кВ ТП-1814 до тр-ра), 00-000010</t>
  </si>
  <si>
    <t>Вертолетная-Гагаринского</t>
  </si>
  <si>
    <t>Начисление амортизации за год</t>
  </si>
  <si>
    <t>Начисление амортизации за месяц</t>
  </si>
  <si>
    <t>Основное средство, Инвентарный номер</t>
  </si>
  <si>
    <t>Основное средство.Группа</t>
  </si>
  <si>
    <t>БУ (данные бухгалтерского учета)</t>
  </si>
  <si>
    <t>Выводимые данные:</t>
  </si>
  <si>
    <t>Ведомость амортизации ОС за Август 2019 г.</t>
  </si>
  <si>
    <t>ООО "ДВЭС"</t>
  </si>
  <si>
    <t>Задачи</t>
  </si>
  <si>
    <t>повышение надежности оказываемых услуг в сфере электроэнергетики</t>
  </si>
  <si>
    <t>повышение качества оказываемых услуг в сфере электроэнергетики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</si>
  <si>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</si>
  <si>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</si>
  <si>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Сетевые организации раскрывают в соответствии со стандартами раскрытия информации в составе информации об инвестиционной программе (о проекте инвестиционной программы) и обосновывающих ее материалах, а также информации об отчетах о реализации инвестиционной программы и об обосновывающих ее материалах плановые и фактические значения следующих количественных показателей инвестиционной программы (проекта инвестиционной программы):</t>
  </si>
  <si>
    <t>а) характеризующих развитие электрической сети и (или) усиление существующей электрической сети, связанное с подключением новых потребителей:</t>
  </si>
  <si>
    <t>показатель увеличения мощности силовых трансформаторов на подстанциях, не связанного с осуществлением технологического присоединения к электрическим сетям ;</t>
  </si>
  <si>
    <t>показатель увеличения мощности силовых  трансформаторов на подстанциях в рамках осуществления технологического присоединения к электрическим сетям ;</t>
  </si>
  <si>
    <t>показатель максимальной мощности присоединяемых потребителей электрической энергии ;</t>
  </si>
  <si>
    <t>показатель максимальной мощности присоединяемых объектов по производству электрической энергии ;</t>
  </si>
  <si>
    <t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сетевым организациям или иным лицам ;</t>
  </si>
  <si>
    <t>показатель степени загрузки трансформаторной подстанции (Kзагр);</t>
  </si>
  <si>
    <t>б) характеризующих замещение (обновление) электрической сети и (или) повышение экономической эффективности (мероприятия, направленные на снижение эксплуатационных затрат) оказания услуг в сфере электроэнергетики:</t>
  </si>
  <si>
    <t>показатель замены линий электропередачи;</t>
  </si>
  <si>
    <t>показатель замены устройств компенсации реактивной мощности ;</t>
  </si>
  <si>
    <t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 ;</t>
  </si>
  <si>
    <t>в) характеризующих повышение надежности оказываемых услуг в сфере электроэнергетики:</t>
  </si>
  <si>
    <t>показатель оценки изменения средней продолжительности прекращения передачи электрической энергии потребителям услуг ;</t>
  </si>
  <si>
    <t>показатель оценки изменения средней частоты прекращения передачи электрической энергии потребителям услуг ;</t>
  </si>
  <si>
    <t>показатель оценки изменения объема недоотпущенной электрической энергии ;</t>
  </si>
  <si>
    <t>г) характеризующих повышение качества оказываемых услуг в сфере электроэнергетики:</t>
  </si>
  <si>
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(Nсд_тпр);</t>
  </si>
  <si>
    <t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 ;</t>
  </si>
  <si>
    <t>Интегрированных ПУ</t>
  </si>
  <si>
    <t>Единиц с/техники</t>
  </si>
  <si>
    <t>7.3.8</t>
  </si>
  <si>
    <t>7.4.8</t>
  </si>
  <si>
    <t>7.5.8</t>
  </si>
  <si>
    <t>8.2.8</t>
  </si>
  <si>
    <t>8.1.8</t>
  </si>
  <si>
    <t>7.8.8</t>
  </si>
  <si>
    <t>7.7.8</t>
  </si>
  <si>
    <t>7.6.8</t>
  </si>
  <si>
    <t>12</t>
  </si>
  <si>
    <t>4.4.8</t>
  </si>
  <si>
    <t>4.2.8</t>
  </si>
  <si>
    <t>4.1.8</t>
  </si>
  <si>
    <t>4.3.8</t>
  </si>
  <si>
    <t>5.3.7</t>
  </si>
  <si>
    <t>5.4.7</t>
  </si>
  <si>
    <t>5.5.7</t>
  </si>
  <si>
    <t>5.6.7</t>
  </si>
  <si>
    <t>5.7.7</t>
  </si>
  <si>
    <t>5.8.7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</si>
  <si>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</si>
  <si>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</si>
  <si>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</si>
  <si>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</si>
  <si>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</si>
  <si>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</si>
  <si>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</si>
  <si>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</si>
  <si>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</si>
  <si>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</si>
  <si>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</si>
  <si>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</si>
  <si>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</si>
  <si>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</si>
  <si>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</si>
  <si>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</si>
  <si>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6.1.8</t>
  </si>
  <si>
    <t>6.2.8</t>
  </si>
  <si>
    <t>6.3.1</t>
  </si>
  <si>
    <t>6.3.2</t>
  </si>
  <si>
    <t>6.3.3</t>
  </si>
  <si>
    <t>6.3.4</t>
  </si>
  <si>
    <t>6.3.5</t>
  </si>
  <si>
    <t>6.3.6</t>
  </si>
  <si>
    <t>6.3.7</t>
  </si>
  <si>
    <t>6.3.8</t>
  </si>
  <si>
    <t>6.4.1</t>
  </si>
  <si>
    <t>6.4.2</t>
  </si>
  <si>
    <t>6.4.3</t>
  </si>
  <si>
    <t>6.4.4</t>
  </si>
  <si>
    <t>6.4.5</t>
  </si>
  <si>
    <t>6.4.6</t>
  </si>
  <si>
    <t>6.4.7</t>
  </si>
  <si>
    <t>6.4.8</t>
  </si>
  <si>
    <t>6.5.1</t>
  </si>
  <si>
    <t>6.5.2</t>
  </si>
  <si>
    <t>6.5.3</t>
  </si>
  <si>
    <t>6.5.4</t>
  </si>
  <si>
    <t>6.5.5</t>
  </si>
  <si>
    <t>6.5.6</t>
  </si>
  <si>
    <t>6.5.7</t>
  </si>
  <si>
    <t>6.5.8</t>
  </si>
  <si>
    <t>6.6.1</t>
  </si>
  <si>
    <t>6.6.2</t>
  </si>
  <si>
    <t>6.6.3</t>
  </si>
  <si>
    <t>6.6.4</t>
  </si>
  <si>
    <t>6.6.5</t>
  </si>
  <si>
    <t>6.6.6</t>
  </si>
  <si>
    <t>6.6.7</t>
  </si>
  <si>
    <t>6.6.8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</si>
  <si>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</si>
  <si>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</si>
  <si>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</si>
  <si>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</si>
  <si>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</si>
  <si>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</si>
  <si>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</si>
  <si>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</si>
  <si>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</si>
  <si>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</si>
  <si>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</si>
  <si>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</si>
  <si>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</si>
  <si>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</si>
  <si>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</si>
  <si>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</si>
  <si>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Интегрированные ПУ</t>
  </si>
  <si>
    <t>Реконструкция сетей электроснабжения с.Анисимовка Шкотовского района Приморского края в районе ул.Советская, 60</t>
  </si>
  <si>
    <t>1.2.2.1.2</t>
  </si>
  <si>
    <t>Решение комиссии по ликвидации ЧС</t>
  </si>
  <si>
    <t>Ликвидация аварийной (чрезвычайной) ситуации</t>
  </si>
  <si>
    <t>ВЛЭП-10 кВ, км</t>
  </si>
  <si>
    <t>Комиссия по предупреждению и ликвидации ЧС ПК</t>
  </si>
  <si>
    <t>инв.сост</t>
  </si>
  <si>
    <t>амортизация</t>
  </si>
  <si>
    <t>Стоимость</t>
  </si>
  <si>
    <t>с НДС 20%</t>
  </si>
  <si>
    <t>ИТОГО</t>
  </si>
  <si>
    <t>без НДС 20%</t>
  </si>
  <si>
    <t>1.2.2.1.3</t>
  </si>
  <si>
    <t>1.2.2.1.4</t>
  </si>
  <si>
    <t>Год раскрытия информации: 2020 год</t>
  </si>
  <si>
    <t>корректировка стоимости второго этапа с учетом фактического снижения ИПЦ</t>
  </si>
  <si>
    <t>Доп.объекты, необходимые к выполнению</t>
  </si>
  <si>
    <r>
      <t xml:space="preserve">Год раскрытия информации: </t>
    </r>
    <r>
      <rPr>
        <u/>
        <sz val="12"/>
        <rFont val="Times New Roman"/>
        <family val="1"/>
        <charset val="204"/>
      </rPr>
      <t>2020</t>
    </r>
    <r>
      <rPr>
        <sz val="12"/>
        <rFont val="Times New Roman"/>
        <family val="1"/>
        <charset val="204"/>
      </rPr>
      <t xml:space="preserve"> год</t>
    </r>
  </si>
  <si>
    <t>Шкотовский муниципальный район</t>
  </si>
  <si>
    <r>
      <t xml:space="preserve">Год раскрытия информации: </t>
    </r>
    <r>
      <rPr>
        <u/>
        <sz val="12"/>
        <rFont val="Times New Roman"/>
        <family val="1"/>
        <charset val="204"/>
      </rPr>
      <t xml:space="preserve">2020 </t>
    </r>
    <r>
      <rPr>
        <sz val="12"/>
        <rFont val="Times New Roman"/>
        <family val="1"/>
        <charset val="204"/>
      </rPr>
      <t xml:space="preserve"> год</t>
    </r>
  </si>
  <si>
    <r>
      <t>Год раскрытия информации:</t>
    </r>
    <r>
      <rPr>
        <u/>
        <sz val="12"/>
        <rFont val="Times New Roman"/>
        <family val="1"/>
        <charset val="204"/>
      </rPr>
      <t xml:space="preserve"> 2020 </t>
    </r>
    <r>
      <rPr>
        <sz val="12"/>
        <rFont val="Times New Roman"/>
        <family val="1"/>
        <charset val="204"/>
      </rPr>
      <t xml:space="preserve"> год</t>
    </r>
  </si>
  <si>
    <r>
      <t xml:space="preserve">Год раскрытия информации:  </t>
    </r>
    <r>
      <rPr>
        <u/>
        <sz val="12"/>
        <rFont val="Times New Roman"/>
        <family val="1"/>
        <charset val="204"/>
      </rPr>
      <t xml:space="preserve"> 2020</t>
    </r>
    <r>
      <rPr>
        <sz val="12"/>
        <rFont val="Times New Roman"/>
        <family val="1"/>
        <charset val="204"/>
      </rPr>
      <t xml:space="preserve">  год</t>
    </r>
  </si>
  <si>
    <r>
      <t xml:space="preserve">Год раскрытия информации: </t>
    </r>
    <r>
      <rPr>
        <u/>
        <sz val="12"/>
        <rFont val="Times New Roman"/>
        <family val="1"/>
        <charset val="204"/>
      </rPr>
      <t>2020</t>
    </r>
    <r>
      <rPr>
        <sz val="12"/>
        <rFont val="Times New Roman"/>
        <family val="1"/>
        <charset val="204"/>
      </rPr>
      <t xml:space="preserve">  год</t>
    </r>
  </si>
  <si>
    <r>
      <t>Год раскрытия информации:</t>
    </r>
    <r>
      <rPr>
        <u/>
        <sz val="12"/>
        <rFont val="Times New Roman"/>
        <family val="1"/>
        <charset val="204"/>
      </rPr>
      <t xml:space="preserve"> 2020</t>
    </r>
    <r>
      <rPr>
        <sz val="12"/>
        <rFont val="Times New Roman"/>
        <family val="1"/>
        <charset val="204"/>
      </rPr>
      <t xml:space="preserve">  год</t>
    </r>
  </si>
  <si>
    <t>Р</t>
  </si>
  <si>
    <t>1967 г.</t>
  </si>
  <si>
    <t>ВЛ-0,4 кВ фидер "ул.Советская", "ул.Больничная", "ул.Колхозная" от КТП-6</t>
  </si>
  <si>
    <t>Электролинии ВЛ - от КТПНР №3; КТПНР №11 (ДПР-29)</t>
  </si>
  <si>
    <t>Источники финансирования инвестиционных программ
(в прогнозных ценах соответствующих лет), млн. рублей с НДС</t>
  </si>
  <si>
    <t>Выручка от услуг по технологическому присоединению</t>
  </si>
  <si>
    <t>Выручка от прочей деятельности</t>
  </si>
  <si>
    <t>млн. рублей без НДС</t>
  </si>
  <si>
    <t>Работы, услуги производственного характера</t>
  </si>
  <si>
    <t>Работы, услуги непроизводственного характера</t>
  </si>
  <si>
    <t>Прочие расходы</t>
  </si>
  <si>
    <t>Минэкономразвития России. Прогноз социально-экономического развития Российской Федерации на 2019-2024 годы (сентябрь 2019)</t>
  </si>
  <si>
    <t>Реконструкция сетей электроснабжения с.Анисимовка Шкотовского района Приморского края в районе ул.Советская, от д.№56 до д.№72</t>
  </si>
  <si>
    <t>I_001</t>
  </si>
  <si>
    <t>J_004</t>
  </si>
  <si>
    <t>J_005</t>
  </si>
  <si>
    <t>J_006</t>
  </si>
  <si>
    <t>J_007</t>
  </si>
  <si>
    <t>K_008</t>
  </si>
  <si>
    <t>K_009</t>
  </si>
  <si>
    <t>I_003</t>
  </si>
  <si>
    <t>Показатель уровня надежности оказываемых услуг</t>
  </si>
  <si>
    <t>Показатель средней продолжительности прекращения передачи электрической энергии на точку поставки</t>
  </si>
  <si>
    <t>шт</t>
  </si>
  <si>
    <t>1.2.</t>
  </si>
  <si>
    <t>Показатель уровня качества оказываемых услуг</t>
  </si>
  <si>
    <t>Показатель средней частоты прекращения передачи электрической энергии на точку поставки</t>
  </si>
  <si>
    <t>час</t>
  </si>
  <si>
    <t>Реконструкция КТПН-30 г.Владивосток ул.Светланская, 31Б с заменой трансформаторов 4х1000 кВА на 4х1250 кВА (этап II)</t>
  </si>
  <si>
    <t>Реконструкция КТПН-30 г.Владивосток ул.Светланская, 31Б с заменой трансформаторов 4х1000 кВА на 4х1250 кВА (этап I)</t>
  </si>
  <si>
    <t>Реконструкция ВЛ-10 кВ, ВЛ-0,4 кВ с.Анисимовка Шкотовского района Приморского края в районе ул.Советская, от д.№56 до д.№72 с заменой провода протяженностью 1,262 км и установкой ТП 400 кВА</t>
  </si>
  <si>
    <t>Реконструкция ВЛ-10 кВ, ВЛ-0,4 кВ с.Новонежино Шкотовского района Приморского края в районе ул.Больничная, 32 с заменой провода протяженностью 3,0 км и установкой ТП 400 кВА</t>
  </si>
  <si>
    <t>Реконструкция ВЛ-10 кВ, ВЛ-0,4 кВ с.Анисимовка Шкотовского района Приморского края в районе ул.Заречная, 26б с заменой провода протяженностью 1,87 км и установкой ТП 250 кВА</t>
  </si>
  <si>
    <t>Реконструкция КЛ-6кВ г.Владивосток в районе ул.Снеговая 42д с заменой кабеля протяженностью 1,28 км</t>
  </si>
  <si>
    <t>Приложение № 1</t>
  </si>
  <si>
    <t>от 13.04.2017 № 310</t>
  </si>
  <si>
    <t xml:space="preserve">Форма № </t>
  </si>
  <si>
    <t xml:space="preserve"> Финансовый план субъекта электроэнергетики</t>
  </si>
  <si>
    <t>Инвестиционная программа</t>
  </si>
  <si>
    <t xml:space="preserve">Субъект Российской Федерации: </t>
  </si>
  <si>
    <t xml:space="preserve">Год раскрытия (предоставления) информации: </t>
  </si>
  <si>
    <t xml:space="preserve"> год</t>
  </si>
  <si>
    <t>Утвержденные плановые значения показателей приведены в соответствии</t>
  </si>
  <si>
    <t>с</t>
  </si>
  <si>
    <t>1. Финансово-экономическая модель деятельности субъекта электроэнергетики</t>
  </si>
  <si>
    <t>Показатель</t>
  </si>
  <si>
    <t>Ед. изм.</t>
  </si>
  <si>
    <t>Год N-3</t>
  </si>
  <si>
    <t>Год N-2</t>
  </si>
  <si>
    <t>Год N-1</t>
  </si>
  <si>
    <t>Факт</t>
  </si>
  <si>
    <t>Прогноз (Факт)</t>
  </si>
  <si>
    <t>План (Утвержденный план)</t>
  </si>
  <si>
    <t>Факт (Предложение по корректировке утвержденного плана)</t>
  </si>
  <si>
    <t>БЮДЖЕТ ДОХОДОВ И РАСХОДОВ</t>
  </si>
  <si>
    <t>Выручка от реализации товаров (работ, услуг) всего, в том числе *:</t>
  </si>
  <si>
    <t>млн рублей</t>
  </si>
  <si>
    <t>Производство и поставка электрической энергии и мощности всего, в том числе: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</si>
  <si>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</si>
  <si>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</si>
  <si>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</si>
  <si>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</si>
  <si>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</si>
  <si>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</si>
  <si>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Оказание услуг по технологическому присоединению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</si>
  <si>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</si>
  <si>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</si>
  <si>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</si>
  <si>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</si>
  <si>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</si>
  <si>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</si>
  <si>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в части управления технологическими режимами</t>
  </si>
  <si>
    <t>1.8.2</t>
  </si>
  <si>
    <t>в части обеспечения надежности</t>
  </si>
  <si>
    <t>1.9</t>
  </si>
  <si>
    <t>Прочая деятельность</t>
  </si>
  <si>
    <t>Себестоимость товаров (работ, услуг), коммерческие и управленческие расходы всего, в том числе:</t>
  </si>
  <si>
    <t>2.1.1</t>
  </si>
  <si>
    <t>2.1.2</t>
  </si>
  <si>
    <t>2.1.3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</si>
  <si>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</si>
  <si>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</si>
  <si>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</si>
  <si>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</si>
  <si>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</si>
  <si>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</si>
  <si>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</si>
  <si>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</si>
  <si>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</si>
  <si>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</si>
  <si>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</si>
  <si>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</si>
  <si>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</si>
  <si>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</si>
  <si>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</si>
  <si>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</si>
  <si>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</si>
  <si>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</si>
  <si>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</si>
  <si>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</si>
  <si>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</si>
  <si>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</si>
  <si>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</si>
  <si>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</si>
  <si>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</si>
  <si>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</si>
  <si>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</si>
  <si>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</si>
  <si>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 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</si>
  <si>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</si>
  <si>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</si>
  <si>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</si>
  <si>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</si>
  <si>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</si>
  <si>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</si>
  <si>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</si>
  <si>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</si>
  <si>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2.5.1</t>
  </si>
  <si>
    <t>налог на имущество организации</t>
  </si>
  <si>
    <t>2.5.2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</si>
  <si>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</si>
  <si>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</si>
  <si>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</si>
  <si>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</si>
  <si>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</si>
  <si>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</si>
  <si>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</si>
  <si>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</si>
  <si>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</si>
  <si>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</si>
  <si>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</si>
  <si>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</si>
  <si>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</si>
  <si>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</si>
  <si>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</si>
  <si>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</si>
  <si>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</si>
  <si>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</si>
  <si>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</si>
  <si>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</si>
  <si>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</si>
  <si>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</si>
  <si>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</si>
  <si>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</si>
  <si>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</si>
  <si>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</si>
  <si>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</si>
  <si>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</si>
  <si>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</si>
  <si>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</si>
  <si>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</si>
  <si>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</si>
  <si>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Прочие доходы и расходы (сальдо) (строка 4.1 - строка 4.2)</t>
  </si>
  <si>
    <t>Прочие доходы всего, в том числе:</t>
  </si>
  <si>
    <t>доходы от участия в других организациях</t>
  </si>
  <si>
    <t>проценты к получению</t>
  </si>
  <si>
    <t>восстановление резервов всего, в том числе:</t>
  </si>
  <si>
    <t>4.1.3.1</t>
  </si>
  <si>
    <t>по сомнительным долгам</t>
  </si>
  <si>
    <t>прочие внереализационные доходы</t>
  </si>
  <si>
    <t>расходы, связанные с персоналом</t>
  </si>
  <si>
    <t>проценты к уплате</t>
  </si>
  <si>
    <t>создание резервов всего, в том числе:</t>
  </si>
  <si>
    <t>4.2.3.1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</si>
  <si>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</si>
  <si>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</si>
  <si>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</si>
  <si>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</si>
  <si>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5.8</t>
  </si>
  <si>
    <t>5.9</t>
  </si>
  <si>
    <t>Налог на прибыль всего, в том числе: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</si>
  <si>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</si>
  <si>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</si>
  <si>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</si>
  <si>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</si>
  <si>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</si>
  <si>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</si>
  <si>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</si>
  <si>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</si>
  <si>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</si>
  <si>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</si>
  <si>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</si>
  <si>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6.8.2</t>
  </si>
  <si>
    <t>6.9</t>
  </si>
  <si>
    <t>Прочая деятельность;</t>
  </si>
  <si>
    <t>Чистая прибыль (убыток) всего, в том числе: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</si>
  <si>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</si>
  <si>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</si>
  <si>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</si>
  <si>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</si>
  <si>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</si>
  <si>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</si>
  <si>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</si>
  <si>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</si>
  <si>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</si>
  <si>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8.1</t>
  </si>
  <si>
    <t>На инвестиции</t>
  </si>
  <si>
    <t>8.2</t>
  </si>
  <si>
    <t>8.3</t>
  </si>
  <si>
    <t>8.4</t>
  </si>
  <si>
    <t>Остаток на развитие</t>
  </si>
  <si>
    <t>9.1</t>
  </si>
  <si>
    <t>Прибыль до налогообложения без учета процентов к уплате и амортизации (строка V + строка 4.2.2 + строка II.IV)</t>
  </si>
  <si>
    <t>9.2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</si>
  <si>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</si>
  <si>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</si>
  <si>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</si>
  <si>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9.3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</si>
  <si>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</si>
  <si>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</si>
  <si>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</si>
  <si>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9.4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</si>
  <si>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</si>
  <si>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</si>
  <si>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Поступления от текущих операций всего, в том числе:</t>
  </si>
  <si>
    <t>10.1</t>
  </si>
  <si>
    <t>10.1.1</t>
  </si>
  <si>
    <t>10.1.2</t>
  </si>
  <si>
    <t>10.1.3</t>
  </si>
  <si>
    <t>10.2</t>
  </si>
  <si>
    <t>10.3</t>
  </si>
  <si>
    <t>10.4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</si>
  <si>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</si>
  <si>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</si>
  <si>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</si>
  <si>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</si>
  <si>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</si>
  <si>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</si>
  <si>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</si>
  <si>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</si>
  <si>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</si>
  <si>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</si>
  <si>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</si>
  <si>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</si>
  <si>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</si>
  <si>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</si>
  <si>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</si>
  <si>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</si>
  <si>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</si>
  <si>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</si>
  <si>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</si>
  <si>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</si>
  <si>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</si>
  <si>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</si>
  <si>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</si>
  <si>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</si>
  <si>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</si>
  <si>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</si>
  <si>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</si>
  <si>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</si>
  <si>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</si>
  <si>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</si>
  <si>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</si>
  <si>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</si>
  <si>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</si>
  <si>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</si>
  <si>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</si>
  <si>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</si>
  <si>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</si>
  <si>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</si>
  <si>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</si>
  <si>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</si>
  <si>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</si>
  <si>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</si>
  <si>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</si>
  <si>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</si>
  <si>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</si>
  <si>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</si>
  <si>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</si>
  <si>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</si>
  <si>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</si>
  <si>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</si>
  <si>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</si>
  <si>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</si>
  <si>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>Поступления по заключенным инвестиционным соглашениям, в том числе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</si>
  <si>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</si>
  <si>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</si>
  <si>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</si>
  <si>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средства федерального бюджета</t>
  </si>
  <si>
    <t>12.2.1.2</t>
  </si>
  <si>
    <t>средства консолидированного бюджета субъекта Российской Федерации</t>
  </si>
  <si>
    <t>12.3</t>
  </si>
  <si>
    <t>Прочие поступления по инвестиционным операциям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</si>
  <si>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</si>
  <si>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</si>
  <si>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</si>
  <si>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</si>
  <si>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</si>
  <si>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</si>
  <si>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</si>
  <si>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</si>
  <si>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</si>
  <si>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</si>
  <si>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</si>
  <si>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</si>
  <si>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</si>
  <si>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</si>
  <si>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</si>
  <si>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</si>
  <si>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</si>
  <si>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</si>
  <si>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</si>
  <si>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</si>
  <si>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</si>
  <si>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</si>
  <si>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</si>
  <si>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</si>
  <si>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</si>
  <si>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</si>
  <si>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</si>
  <si>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</si>
  <si>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</si>
  <si>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</si>
  <si>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</si>
  <si>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</si>
  <si>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</si>
  <si>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</si>
  <si>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 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</si>
  <si>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</si>
  <si>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</si>
  <si>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</si>
  <si>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</si>
  <si>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</si>
  <si>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</si>
  <si>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</si>
  <si>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</si>
  <si>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</si>
  <si>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</si>
  <si>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</si>
  <si>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</si>
  <si>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Платежи по финансовым операциям всего, в том числе:</t>
  </si>
  <si>
    <t>15.1</t>
  </si>
  <si>
    <t>Погашение кредитов и займов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</si>
  <si>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</si>
  <si>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</si>
  <si>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</si>
  <si>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</si>
  <si>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</si>
  <si>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</si>
  <si>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Сальдо денежных средств по операционной деятельности (строка X - строка XI) всего, в том числе:</t>
  </si>
  <si>
    <t>Сальдо денежных средств по инвестиционным операциям всего (строка XII - строка XIII), всего, в том числе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</si>
  <si>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</si>
  <si>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</si>
  <si>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</si>
  <si>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</si>
  <si>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</si>
  <si>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 - 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</si>
  <si>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</si>
  <si>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</si>
  <si>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</si>
  <si>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</si>
  <si>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</si>
  <si>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XX</t>
  </si>
  <si>
    <t>Итого сальдо денежных средств (строка XVI + строка XVII + строка XVIII + 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</si>
  <si>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</si>
  <si>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</si>
  <si>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</si>
  <si>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</si>
  <si>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</si>
  <si>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</si>
  <si>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</si>
  <si>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</si>
  <si>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>производство и поставка электрической энергии и мощности всего, в том числе:</t>
  </si>
  <si>
    <t>23.1.1.а</t>
  </si>
  <si>
    <t>из нее просроченная</t>
  </si>
  <si>
    <t>23.1.1.1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</si>
  <si>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</si>
  <si>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</si>
  <si>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</si>
  <si>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</si>
  <si>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</si>
  <si>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</si>
  <si>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</si>
  <si>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</si>
  <si>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</si>
  <si>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оказание услуг по передаче электрической энергии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</si>
  <si>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</si>
  <si>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</si>
  <si>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</si>
  <si>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</si>
  <si>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</si>
  <si>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</si>
  <si>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</si>
  <si>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</si>
  <si>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реализация электрической энергии и мощности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</si>
  <si>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</si>
  <si>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</si>
  <si>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</si>
  <si>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</si>
  <si>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
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</si>
  <si>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</si>
  <si>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</si>
  <si>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</si>
  <si>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</si>
  <si>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</si>
  <si>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</si>
  <si>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</si>
  <si>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</si>
  <si>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</si>
  <si>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</si>
  <si>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</si>
  <si>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</si>
  <si>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</si>
  <si>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</si>
  <si>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</si>
  <si>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</si>
  <si>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</si>
  <si>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</si>
  <si>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</si>
  <si>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</si>
  <si>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</si>
  <si>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</si>
  <si>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</si>
  <si>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</si>
  <si>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</si>
  <si>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</si>
  <si>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</si>
  <si>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</si>
  <si>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</si>
  <si>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</si>
  <si>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</si>
  <si>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</si>
  <si>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</si>
  <si>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</si>
  <si>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</si>
  <si>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</si>
  <si>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>по обязательствам перед поставщиками и подрядчиками по исполнению инвестиционной программы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</si>
  <si>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</si>
  <si>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</si>
  <si>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</si>
  <si>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</si>
  <si>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</si>
  <si>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</si>
  <si>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%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</si>
  <si>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</si>
  <si>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</si>
  <si>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</si>
  <si>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</si>
  <si>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</si>
  <si>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</si>
  <si>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</si>
  <si>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</si>
  <si>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</si>
  <si>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</si>
  <si>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</si>
  <si>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</si>
  <si>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</si>
  <si>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</si>
  <si>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</si>
  <si>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</si>
  <si>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</si>
  <si>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</si>
  <si>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</si>
  <si>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
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</si>
  <si>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</si>
  <si>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</si>
  <si>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</si>
  <si>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</si>
  <si>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</si>
  <si>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х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</si>
  <si>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</si>
  <si>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</si>
  <si>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</si>
  <si>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</si>
  <si>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</si>
  <si>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</si>
  <si>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</si>
  <si>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</si>
  <si>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</si>
  <si>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</si>
  <si>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</si>
  <si>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 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</si>
  <si>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</si>
  <si>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</si>
  <si>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</si>
  <si>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</si>
  <si>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</si>
  <si>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</si>
  <si>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 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</si>
  <si>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</si>
  <si>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</si>
  <si>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</si>
  <si>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</si>
  <si>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</si>
  <si>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</si>
  <si>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</si>
  <si>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</si>
  <si>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</si>
  <si>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</si>
  <si>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</si>
  <si>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</si>
  <si>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</si>
  <si>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</si>
  <si>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</si>
  <si>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</si>
  <si>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</si>
  <si>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</si>
  <si>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</si>
  <si>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</si>
  <si>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</si>
  <si>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</si>
  <si>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</si>
  <si>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</si>
  <si>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</si>
  <si>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</si>
  <si>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</si>
  <si>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</si>
  <si>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 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</si>
  <si>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</si>
  <si>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</si>
  <si>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</si>
  <si>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</si>
  <si>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</si>
  <si>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</si>
  <si>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</si>
  <si>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</si>
  <si>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Необходимая валовая выручка сетевой организации в части содержания (строка 1.3 - 
строка 2.2.1 - строка 2.2.2 - 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</si>
  <si>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</si>
  <si>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</si>
  <si>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</si>
  <si>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</si>
  <si>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</si>
  <si>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</si>
  <si>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</si>
  <si>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</si>
  <si>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</si>
  <si>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</si>
  <si>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</si>
  <si>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</si>
  <si>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</si>
  <si>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</si>
  <si>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</si>
  <si>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</si>
  <si>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</si>
  <si>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</si>
  <si>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</si>
  <si>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</si>
  <si>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</si>
  <si>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</si>
  <si>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</si>
  <si>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
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</si>
  <si>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</si>
  <si>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</si>
  <si>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</si>
  <si>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всего, в том числе</t>
  </si>
  <si>
    <t>27.3.1</t>
  </si>
  <si>
    <t>27.3.2</t>
  </si>
  <si>
    <t>XXVIII</t>
  </si>
  <si>
    <t>Среднесписочная численность работников</t>
  </si>
  <si>
    <t>чел.</t>
  </si>
  <si>
    <t>2. Источники финансирования инвестиционной программы субъекта электроэнергетики</t>
  </si>
  <si>
    <t>Источники финансирования инвестиционной программы всего (строка I + строка II) всего, в том числе: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</si>
  <si>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</si>
  <si>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</si>
  <si>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</si>
  <si>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</si>
  <si>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1.1.1.1.1</t>
  </si>
  <si>
    <t>1.1.1.1.2</t>
  </si>
  <si>
    <t>1.1.1.1.3</t>
  </si>
  <si>
    <t>производства и поставки тепловой энергии (мощности)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</si>
  <si>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</si>
  <si>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</si>
  <si>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</si>
  <si>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</si>
  <si>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</si>
  <si>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</si>
  <si>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</si>
  <si>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</si>
  <si>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>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</si>
  <si>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</si>
  <si>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</si>
  <si>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</si>
  <si>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</si>
  <si>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</si>
  <si>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</si>
  <si>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</si>
  <si>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</si>
  <si>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</si>
  <si>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</si>
  <si>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всего, в том числе: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</si>
  <si>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</si>
  <si>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</si>
  <si>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</si>
  <si>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</si>
  <si>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производство и поставка электрической энергии и мощности</t>
  </si>
  <si>
    <t>1.2.1.1.3</t>
  </si>
  <si>
    <t>1.2.1.3</t>
  </si>
  <si>
    <t>1.2.1.4</t>
  </si>
  <si>
    <t>1.2.1.5</t>
  </si>
  <si>
    <t>1.2.1.6</t>
  </si>
  <si>
    <t>1.2.1.7</t>
  </si>
  <si>
    <t>оказание услуг по оперативно-диспетчерскому управлению в электроэнергетике всего, в том числе:</t>
  </si>
  <si>
    <t>1.2.1.7.1</t>
  </si>
  <si>
    <t>1.2.1.7.2</t>
  </si>
  <si>
    <t>прочая текущая амортизация</t>
  </si>
  <si>
    <t>недоиспользованная амортизация прошлых лет всего, в том числе:</t>
  </si>
  <si>
    <t>1.2.3.1.1</t>
  </si>
  <si>
    <t>1.2.3.1.2</t>
  </si>
  <si>
    <t>1.2.3.7.1</t>
  </si>
  <si>
    <t>1.2.3.7.2</t>
  </si>
  <si>
    <t>Возврат налога на добавленную стоимость ****</t>
  </si>
  <si>
    <t>Прочие собственные средства всего, в том числе:</t>
  </si>
  <si>
    <t>1.4.1</t>
  </si>
  <si>
    <t>средства от эмиссии акций</t>
  </si>
  <si>
    <t>1.4.2</t>
  </si>
  <si>
    <t>остаток собственных средств на начало года</t>
  </si>
  <si>
    <t>Привлеченные средства всего, в том числе:</t>
  </si>
  <si>
    <t>Вексели</t>
  </si>
  <si>
    <t>2.5.1.1</t>
  </si>
  <si>
    <t>в том числе средства федерального бюджета, недоиспользованные в прошлых периодах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</si>
  <si>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</si>
  <si>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</si>
  <si>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</si>
  <si>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</si>
  <si>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
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</si>
  <si>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</si>
  <si>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</si>
  <si>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</si>
  <si>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</si>
  <si>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</si>
  <si>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</si>
  <si>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</si>
  <si>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</si>
  <si>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r>
      <t>_____</t>
    </r>
    <r>
      <rPr>
        <b/>
        <sz val="5.85"/>
        <rFont val="Times New Roman"/>
        <family val="1"/>
        <charset val="204"/>
      </rPr>
      <t>Примечание:</t>
    </r>
  </si>
  <si>
    <r>
      <t>_____</t>
    </r>
    <r>
      <rPr>
        <sz val="5.85"/>
        <rFont val="Times New Roman"/>
        <family val="1"/>
        <charset val="204"/>
      </rPr>
      <t>*</t>
    </r>
    <r>
      <rPr>
        <sz val="5.85"/>
        <color indexed="9"/>
        <rFont val="Times New Roman"/>
        <family val="1"/>
        <charset val="204"/>
      </rPr>
      <t>_</t>
    </r>
    <r>
      <rPr>
        <sz val="5.85"/>
        <rFont val="Times New Roman"/>
        <family val="1"/>
        <charset val="204"/>
      </rPr>
      <t>В строках, содержащих слова "всего, в том числе" указывается сумма нижерасположенных строк соответствующего раздела (подраздела).</t>
    </r>
  </si>
  <si>
    <r>
      <t>_____</t>
    </r>
    <r>
      <rPr>
        <sz val="5.85"/>
        <rFont val="Times New Roman"/>
        <family val="1"/>
        <charset val="204"/>
      </rPr>
      <t>**</t>
    </r>
    <r>
      <rPr>
        <sz val="5.85"/>
        <color indexed="9"/>
        <rFont val="Times New Roman"/>
        <family val="1"/>
        <charset val="204"/>
      </rPr>
      <t>_</t>
    </r>
    <r>
      <rPr>
        <sz val="5.85"/>
        <rFont val="Times New Roman"/>
        <family val="1"/>
        <charset val="204"/>
      </rPr>
      <t>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  </r>
  </si>
  <si>
    <r>
      <t>_____</t>
    </r>
    <r>
      <rPr>
        <sz val="5.85"/>
        <rFont val="Times New Roman"/>
        <family val="1"/>
        <charset val="204"/>
      </rPr>
      <t>***</t>
    </r>
    <r>
      <rPr>
        <sz val="5.85"/>
        <color indexed="9"/>
        <rFont val="Times New Roman"/>
        <family val="1"/>
        <charset val="204"/>
      </rPr>
      <t>_</t>
    </r>
    <r>
      <rPr>
        <sz val="5.85"/>
        <rFont val="Times New Roman"/>
        <family val="1"/>
        <charset val="204"/>
      </rPr>
      <t>Указывается на основании заключенных договоров на оказание услуг по передаче электрической энергии.</t>
    </r>
  </si>
  <si>
    <r>
      <t>_____</t>
    </r>
    <r>
      <rPr>
        <sz val="5.85"/>
        <rFont val="Times New Roman"/>
        <family val="1"/>
        <charset val="204"/>
      </rPr>
      <t>****</t>
    </r>
    <r>
      <rPr>
        <sz val="5.85"/>
        <color indexed="9"/>
        <rFont val="Times New Roman"/>
        <family val="1"/>
        <charset val="204"/>
      </rPr>
      <t>_</t>
    </r>
    <r>
      <rPr>
        <sz val="5.85"/>
        <rFont val="Times New Roman"/>
        <family val="1"/>
        <charset val="204"/>
      </rPr>
      <t>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 числе связанного с капитальными вложениями.</t>
    </r>
  </si>
  <si>
    <r>
      <t>_____</t>
    </r>
    <r>
      <rPr>
        <sz val="5.85"/>
        <rFont val="Times New Roman"/>
        <family val="1"/>
        <charset val="204"/>
      </rPr>
      <t>*****</t>
    </r>
    <r>
      <rPr>
        <sz val="5.85"/>
        <color indexed="9"/>
        <rFont val="Times New Roman"/>
        <family val="1"/>
        <charset val="204"/>
      </rPr>
      <t>_</t>
    </r>
    <r>
      <rPr>
        <sz val="5.85"/>
        <rFont val="Times New Roman"/>
        <family val="1"/>
        <charset val="204"/>
      </rPr>
      <t>Указывается суммарно стоимость оказанных субъекту электроэнергетики услуг:</t>
    </r>
  </si>
  <si>
    <r>
      <t>_____</t>
    </r>
    <r>
      <rPr>
        <sz val="5.85"/>
        <rFont val="Times New Roman"/>
        <family val="1"/>
        <charset val="204"/>
      </rPr>
      <t>по оперативно-диспетчерскому управлению в электроэнергетике;</t>
    </r>
  </si>
  <si>
    <r>
      <t>_____</t>
    </r>
    <r>
      <rPr>
        <sz val="5.85"/>
        <rFont val="Times New Roman"/>
        <family val="1"/>
        <charset val="204"/>
      </rPr>
      <t>по организации оптовой торговли электрической энергией, мощностью и иными допущенными к обращению на оптовом рынке товарами и услугами;</t>
    </r>
  </si>
  <si>
    <r>
      <t>_____</t>
    </r>
    <r>
      <rPr>
        <sz val="5.85"/>
        <rFont val="Times New Roman"/>
        <family val="1"/>
        <charset val="204"/>
      </rPr>
      <t>по расчету требований и обязательств участников оптового рынка.</t>
    </r>
  </si>
  <si>
    <t xml:space="preserve">Факт </t>
  </si>
  <si>
    <t>ООО "Дальневосточные электрические сети"</t>
  </si>
  <si>
    <t>2020</t>
  </si>
  <si>
    <t>Приказом Департамента энергетики Приморского края от 31.10.2018 №45пр-63</t>
  </si>
  <si>
    <t>Сальдо денежных средств от транзитных операций (НДС)</t>
  </si>
  <si>
    <t>1.6.2.</t>
  </si>
  <si>
    <t>L_010</t>
  </si>
  <si>
    <t>А.Е.Мацковский</t>
  </si>
  <si>
    <r>
      <t xml:space="preserve">Год раскрытия информации: </t>
    </r>
    <r>
      <rPr>
        <u/>
        <sz val="14"/>
        <rFont val="Times New Roman"/>
        <family val="1"/>
        <charset val="204"/>
      </rPr>
      <t xml:space="preserve"> 2021 </t>
    </r>
    <r>
      <rPr>
        <sz val="14"/>
        <rFont val="Times New Roman"/>
        <family val="1"/>
        <charset val="204"/>
      </rPr>
      <t>год</t>
    </r>
  </si>
  <si>
    <t>Приобретение грузового автомобиля 2 шт.</t>
  </si>
  <si>
    <t>Год раскрытия информации: 2021 год</t>
  </si>
  <si>
    <t xml:space="preserve">Год раскрытия информации:   2021 год </t>
  </si>
  <si>
    <t>Утвержденные плановые значения показателей приведены в соответствии с  Приказом Агентства энергетики и газоснабжнения Приморского края от 04.08.2020 №45пр-94</t>
  </si>
  <si>
    <r>
      <t xml:space="preserve">Год раскрытия информации:  </t>
    </r>
    <r>
      <rPr>
        <u/>
        <sz val="14"/>
        <rFont val="Times New Roman"/>
        <family val="1"/>
        <charset val="204"/>
      </rPr>
      <t>2021</t>
    </r>
    <r>
      <rPr>
        <sz val="14"/>
        <rFont val="Times New Roman"/>
        <family val="1"/>
        <charset val="204"/>
      </rPr>
      <t xml:space="preserve"> год</t>
    </r>
  </si>
  <si>
    <r>
      <t xml:space="preserve">Год раскрытия информации:  </t>
    </r>
    <r>
      <rPr>
        <u/>
        <sz val="12"/>
        <rFont val="Times New Roman"/>
        <family val="1"/>
        <charset val="204"/>
      </rPr>
      <t>2021</t>
    </r>
    <r>
      <rPr>
        <sz val="12"/>
        <rFont val="Times New Roman"/>
        <family val="1"/>
        <charset val="204"/>
      </rPr>
      <t xml:space="preserve">  год</t>
    </r>
  </si>
  <si>
    <r>
      <t xml:space="preserve">Год раскрытия информации: </t>
    </r>
    <r>
      <rPr>
        <u/>
        <sz val="12"/>
        <rFont val="Times New Roman"/>
        <family val="1"/>
        <charset val="204"/>
      </rPr>
      <t>2021</t>
    </r>
    <r>
      <rPr>
        <sz val="12"/>
        <rFont val="Times New Roman"/>
        <family val="1"/>
        <charset val="204"/>
      </rPr>
      <t xml:space="preserve"> год</t>
    </r>
  </si>
  <si>
    <t>Год раскрытия информации:  2021 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</si>
</sst>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\ _₽_-;\-* #,##0\ _₽_-;_-* &quot;-&quot;\ _₽_-;_-@_-"/>
    <numFmt numFmtId="43" formatCode="_-* #,##0.00\ _₽_-;\-* #,##0.00\ _₽_-;_-* &quot;-&quot;??\ _₽_-;_-@_-"/>
    <numFmt numFmtId="164" formatCode="_-* #,##0.000\ _₽_-;\-* #,##0.000\ _₽_-;_-* &quot;-&quot;???\ _₽_-;_-@_-"/>
    <numFmt numFmtId="165" formatCode="[$-419]mmmm\ yyyy;@"/>
    <numFmt numFmtId="166" formatCode="0_ ;\-0\ "/>
    <numFmt numFmtId="167" formatCode="#,##0.000_ ;\-#,##0.000\ "/>
    <numFmt numFmtId="168" formatCode="_-* #,##0.000\ _₽_-;\-* #,##0.000\ _₽_-;_-* &quot;-&quot;??\ _₽_-;_-@_-"/>
    <numFmt numFmtId="169" formatCode="_-* #,##0.00\ _₽_-;\-* #,##0.00\ _₽_-;_-* &quot;-&quot;???\ _₽_-;_-@_-"/>
    <numFmt numFmtId="170" formatCode="dd/mm/yy;@"/>
    <numFmt numFmtId="171" formatCode="#,##0.0000"/>
    <numFmt numFmtId="172" formatCode="#,##0.000"/>
    <numFmt numFmtId="173" formatCode="#,##0.00;[Red]\-#,##0.00"/>
    <numFmt numFmtId="174" formatCode="#,##0.00_ ;[Red]\-#,##0.00\ "/>
    <numFmt numFmtId="175" formatCode="0.00;[Red]\-0.00"/>
    <numFmt numFmtId="176" formatCode="_-* #,##0.0\ _₽_-;\-* #,##0.0\ _₽_-;_-* &quot;-&quot;???\ _₽_-;_-@_-"/>
    <numFmt numFmtId="177" formatCode="_-* #,##0\ _₽_-;\-* #,##0\ _₽_-;_-* &quot;-&quot;???\ _₽_-;_-@_-"/>
    <numFmt numFmtId="178" formatCode="_-* #,##0.0\ _₽_-;\-* #,##0.0\ _₽_-;_-* &quot;-&quot;?\ _₽_-;_-@_-"/>
    <numFmt numFmtId="179" formatCode="_-* #,##0\ _₽_-;\-* #,##0\ _₽_-;_-* &quot;-&quot;?\ _₽_-;_-@_-"/>
    <numFmt numFmtId="180" formatCode="_-* #,##0.00\ _₽_-;\-* #,##0.00\ _₽_-;_-* &quot;-&quot;\ _₽_-;_-@_-"/>
    <numFmt numFmtId="181" formatCode="_-* #,##0.000\ _₽_-;\-* #,##0.000\ _₽_-;_-* &quot;-&quot;\ _₽_-;_-@_-"/>
    <numFmt numFmtId="182" formatCode="_-* #,##0\ _₽_-;\-* #,##0\ _₽_-;_-* &quot;-&quot;??\ _₽_-;_-@_-"/>
    <numFmt numFmtId="183" formatCode="0.000"/>
    <numFmt numFmtId="184" formatCode="#,##0.0"/>
  </numFmts>
  <fonts count="7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ahoma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5" tint="0.39997558519241921"/>
      <name val="Times New Roman"/>
      <family val="1"/>
      <charset val="204"/>
    </font>
    <font>
      <i/>
      <sz val="11"/>
      <name val="Calibri"/>
      <family val="2"/>
      <charset val="204"/>
    </font>
    <font>
      <b/>
      <i/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0"/>
      <name val="Arial Cyr"/>
      <charset val="204"/>
    </font>
    <font>
      <b/>
      <sz val="13"/>
      <color theme="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8"/>
      <name val="Arial"/>
      <family val="2"/>
    </font>
    <font>
      <sz val="9"/>
      <color indexed="24"/>
      <name val="Arial"/>
      <family val="2"/>
      <charset val="204"/>
    </font>
    <font>
      <b/>
      <sz val="10"/>
      <color indexed="24"/>
      <name val="Arial"/>
      <family val="2"/>
      <charset val="204"/>
    </font>
    <font>
      <sz val="9"/>
      <name val="Arial"/>
      <family val="2"/>
      <charset val="204"/>
    </font>
    <font>
      <sz val="10"/>
      <color indexed="24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7"/>
      <name val="Times New Roman"/>
      <family val="1"/>
      <charset val="204"/>
    </font>
    <font>
      <sz val="5.75"/>
      <name val="Times New Roman"/>
      <family val="1"/>
      <charset val="204"/>
    </font>
    <font>
      <b/>
      <sz val="9"/>
      <name val="Times New Roman"/>
      <family val="1"/>
      <charset val="204"/>
    </font>
    <font>
      <sz val="5.5"/>
      <name val="Times New Roman"/>
      <family val="1"/>
      <charset val="204"/>
    </font>
    <font>
      <b/>
      <sz val="5.75"/>
      <name val="Times New Roman"/>
      <family val="1"/>
      <charset val="204"/>
    </font>
    <font>
      <i/>
      <sz val="5.75"/>
      <name val="Times New Roman"/>
      <family val="1"/>
      <charset val="204"/>
    </font>
    <font>
      <sz val="5.85"/>
      <name val="Times New Roman"/>
      <family val="1"/>
      <charset val="204"/>
    </font>
    <font>
      <i/>
      <sz val="5.85"/>
      <name val="Times New Roman"/>
      <family val="1"/>
      <charset val="204"/>
    </font>
    <font>
      <sz val="6"/>
      <name val="Times New Roman"/>
      <family val="1"/>
      <charset val="204"/>
    </font>
    <font>
      <sz val="5.85"/>
      <color indexed="9"/>
      <name val="Times New Roman"/>
      <family val="1"/>
      <charset val="204"/>
    </font>
    <font>
      <b/>
      <sz val="5.85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5.85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29"/>
      </left>
      <right/>
      <top style="thin">
        <color indexed="29"/>
      </top>
      <bottom style="thin">
        <color indexed="29"/>
      </bottom>
      <diagonal/>
    </border>
    <border>
      <left/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/>
      <top style="thin">
        <color indexed="26"/>
      </top>
      <bottom style="thin">
        <color indexed="26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0">
    <xf numFmtId="0" fontId="0" fillId="0" borderId="0"/>
    <xf numFmtId="0" fontId="4" fillId="0" borderId="0"/>
    <xf numFmtId="0" fontId="11" fillId="0" borderId="0"/>
    <xf numFmtId="0" fontId="2" fillId="0" borderId="0"/>
    <xf numFmtId="0" fontId="36" fillId="0" borderId="0"/>
    <xf numFmtId="0" fontId="11" fillId="0" borderId="0"/>
    <xf numFmtId="0" fontId="36" fillId="0" borderId="0"/>
    <xf numFmtId="0" fontId="11" fillId="0" borderId="0"/>
    <xf numFmtId="0" fontId="44" fillId="0" borderId="0"/>
    <xf numFmtId="0" fontId="53" fillId="0" borderId="0"/>
  </cellStyleXfs>
  <cellXfs count="1043">
    <xf numFmtId="0" fontId="0" fillId="0" borderId="0" xfId="0"/>
    <xf numFmtId="0" fontId="5" fillId="0" borderId="0" xfId="1" applyFont="1" applyFill="1"/>
    <xf numFmtId="0" fontId="6" fillId="0" borderId="0" xfId="1" applyFont="1" applyFill="1"/>
    <xf numFmtId="0" fontId="9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5" fillId="0" borderId="1" xfId="1" applyFont="1" applyFill="1" applyBorder="1" applyAlignment="1">
      <alignment horizontal="center" vertical="center" textRotation="90" wrapText="1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/>
    </xf>
    <xf numFmtId="49" fontId="6" fillId="0" borderId="1" xfId="1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14" fillId="0" borderId="0" xfId="2" applyFont="1" applyAlignment="1">
      <alignment horizontal="left" vertical="center"/>
    </xf>
    <xf numFmtId="0" fontId="14" fillId="0" borderId="0" xfId="2" applyFont="1" applyAlignment="1">
      <alignment vertical="center"/>
    </xf>
    <xf numFmtId="49" fontId="6" fillId="0" borderId="1" xfId="1" applyNumberFormat="1" applyFont="1" applyFill="1" applyBorder="1" applyAlignment="1">
      <alignment horizontal="center" vertical="center"/>
    </xf>
    <xf numFmtId="0" fontId="17" fillId="0" borderId="0" xfId="0" applyFont="1"/>
    <xf numFmtId="0" fontId="6" fillId="0" borderId="2" xfId="1" applyFont="1" applyFill="1" applyBorder="1" applyAlignment="1">
      <alignment horizontal="left" vertical="center" wrapText="1"/>
    </xf>
    <xf numFmtId="0" fontId="0" fillId="0" borderId="1" xfId="0" applyBorder="1"/>
    <xf numFmtId="49" fontId="7" fillId="0" borderId="1" xfId="1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/>
    </xf>
    <xf numFmtId="49" fontId="7" fillId="4" borderId="1" xfId="1" applyNumberFormat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left" vertical="center" wrapText="1"/>
    </xf>
    <xf numFmtId="49" fontId="6" fillId="3" borderId="1" xfId="1" applyNumberFormat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left" vertical="center" wrapText="1"/>
    </xf>
    <xf numFmtId="0" fontId="0" fillId="3" borderId="1" xfId="0" applyFill="1" applyBorder="1"/>
    <xf numFmtId="0" fontId="0" fillId="3" borderId="0" xfId="0" applyFill="1"/>
    <xf numFmtId="0" fontId="3" fillId="0" borderId="0" xfId="0" applyFont="1"/>
    <xf numFmtId="0" fontId="3" fillId="4" borderId="1" xfId="0" applyFont="1" applyFill="1" applyBorder="1"/>
    <xf numFmtId="0" fontId="3" fillId="4" borderId="0" xfId="0" applyFont="1" applyFill="1"/>
    <xf numFmtId="49" fontId="7" fillId="2" borderId="1" xfId="1" applyNumberFormat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left" vertical="center" wrapText="1"/>
    </xf>
    <xf numFmtId="0" fontId="3" fillId="2" borderId="0" xfId="0" applyFont="1" applyFill="1"/>
    <xf numFmtId="49" fontId="7" fillId="4" borderId="2" xfId="1" applyNumberFormat="1" applyFont="1" applyFill="1" applyBorder="1" applyAlignment="1">
      <alignment horizontal="left" vertical="center" wrapText="1"/>
    </xf>
    <xf numFmtId="49" fontId="7" fillId="3" borderId="1" xfId="1" applyNumberFormat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left" vertical="center" wrapText="1"/>
    </xf>
    <xf numFmtId="0" fontId="3" fillId="3" borderId="0" xfId="0" applyFont="1" applyFill="1"/>
    <xf numFmtId="164" fontId="3" fillId="4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1" fillId="0" borderId="0" xfId="0" applyFont="1" applyFill="1"/>
    <xf numFmtId="0" fontId="11" fillId="0" borderId="13" xfId="0" applyFont="1" applyFill="1" applyBorder="1" applyAlignment="1">
      <alignment horizontal="center" vertical="center" textRotation="90" wrapText="1"/>
    </xf>
    <xf numFmtId="0" fontId="11" fillId="0" borderId="13" xfId="0" applyFont="1" applyFill="1" applyBorder="1" applyAlignment="1">
      <alignment vertical="center" textRotation="90" wrapText="1"/>
    </xf>
    <xf numFmtId="0" fontId="11" fillId="0" borderId="1" xfId="0" applyFont="1" applyFill="1" applyBorder="1" applyAlignment="1">
      <alignment horizontal="center" vertical="center" textRotation="90" wrapText="1"/>
    </xf>
    <xf numFmtId="0" fontId="11" fillId="0" borderId="12" xfId="0" applyFont="1" applyFill="1" applyBorder="1" applyAlignment="1">
      <alignment horizontal="center" vertical="center" textRotation="90" wrapText="1"/>
    </xf>
    <xf numFmtId="1" fontId="11" fillId="0" borderId="0" xfId="0" applyNumberFormat="1" applyFont="1" applyFill="1"/>
    <xf numFmtId="1" fontId="0" fillId="0" borderId="1" xfId="0" applyNumberFormat="1" applyBorder="1"/>
    <xf numFmtId="1" fontId="0" fillId="3" borderId="1" xfId="0" applyNumberFormat="1" applyFill="1" applyBorder="1"/>
    <xf numFmtId="1" fontId="3" fillId="4" borderId="1" xfId="0" applyNumberFormat="1" applyFont="1" applyFill="1" applyBorder="1"/>
    <xf numFmtId="1" fontId="0" fillId="0" borderId="0" xfId="0" applyNumberFormat="1"/>
    <xf numFmtId="165" fontId="11" fillId="0" borderId="0" xfId="0" applyNumberFormat="1" applyFont="1" applyFill="1"/>
    <xf numFmtId="165" fontId="0" fillId="0" borderId="1" xfId="0" applyNumberFormat="1" applyBorder="1"/>
    <xf numFmtId="165" fontId="0" fillId="3" borderId="1" xfId="0" applyNumberFormat="1" applyFill="1" applyBorder="1"/>
    <xf numFmtId="165" fontId="3" fillId="4" borderId="1" xfId="0" applyNumberFormat="1" applyFont="1" applyFill="1" applyBorder="1"/>
    <xf numFmtId="165" fontId="0" fillId="0" borderId="0" xfId="0" applyNumberFormat="1"/>
    <xf numFmtId="0" fontId="0" fillId="0" borderId="13" xfId="0" applyBorder="1"/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3" xfId="1" applyNumberFormat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left" vertical="center" wrapText="1"/>
    </xf>
    <xf numFmtId="1" fontId="0" fillId="0" borderId="13" xfId="0" applyNumberFormat="1" applyBorder="1"/>
    <xf numFmtId="165" fontId="0" fillId="0" borderId="13" xfId="0" applyNumberFormat="1" applyBorder="1"/>
    <xf numFmtId="0" fontId="7" fillId="4" borderId="1" xfId="1" applyFont="1" applyFill="1" applyBorder="1" applyAlignment="1">
      <alignment horizontal="left"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14" fillId="0" borderId="0" xfId="2" applyFont="1" applyAlignment="1">
      <alignment horizontal="center"/>
    </xf>
    <xf numFmtId="0" fontId="14" fillId="0" borderId="0" xfId="2" applyFont="1"/>
    <xf numFmtId="0" fontId="10" fillId="0" borderId="0" xfId="2" applyFont="1" applyAlignment="1">
      <alignment horizontal="right" vertical="center"/>
    </xf>
    <xf numFmtId="0" fontId="10" fillId="0" borderId="0" xfId="2" applyFont="1" applyAlignment="1">
      <alignment horizontal="right"/>
    </xf>
    <xf numFmtId="0" fontId="7" fillId="0" borderId="0" xfId="2" applyFont="1" applyAlignment="1">
      <alignment wrapText="1"/>
    </xf>
    <xf numFmtId="0" fontId="6" fillId="0" borderId="0" xfId="2" applyFont="1" applyAlignment="1">
      <alignment horizontal="center"/>
    </xf>
    <xf numFmtId="0" fontId="6" fillId="0" borderId="0" xfId="2" applyFont="1"/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14" fillId="0" borderId="0" xfId="2" applyFont="1" applyAlignment="1">
      <alignment horizontal="right" vertical="center"/>
    </xf>
    <xf numFmtId="0" fontId="6" fillId="0" borderId="0" xfId="1" applyFont="1" applyAlignment="1">
      <alignment vertical="top"/>
    </xf>
    <xf numFmtId="0" fontId="6" fillId="0" borderId="0" xfId="1" applyFont="1" applyAlignment="1">
      <alignment horizontal="center" vertical="top"/>
    </xf>
    <xf numFmtId="0" fontId="11" fillId="0" borderId="0" xfId="0" applyFont="1" applyFill="1" applyAlignment="1"/>
    <xf numFmtId="0" fontId="14" fillId="0" borderId="0" xfId="2" applyFont="1" applyAlignment="1">
      <alignment horizontal="center" vertical="center" wrapText="1"/>
    </xf>
    <xf numFmtId="0" fontId="14" fillId="0" borderId="0" xfId="2" applyFont="1" applyAlignment="1">
      <alignment horizontal="left"/>
    </xf>
    <xf numFmtId="0" fontId="23" fillId="0" borderId="0" xfId="2" applyFont="1" applyAlignment="1">
      <alignment horizontal="center" vertical="center" wrapText="1"/>
    </xf>
    <xf numFmtId="0" fontId="14" fillId="0" borderId="3" xfId="2" applyFont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49" fontId="14" fillId="0" borderId="1" xfId="3" applyNumberFormat="1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/>
    </xf>
    <xf numFmtId="0" fontId="14" fillId="0" borderId="1" xfId="2" applyFont="1" applyBorder="1" applyAlignment="1">
      <alignment vertical="center" wrapText="1"/>
    </xf>
    <xf numFmtId="0" fontId="24" fillId="0" borderId="0" xfId="0" applyFont="1" applyAlignment="1">
      <alignment horizontal="left" wrapText="1"/>
    </xf>
    <xf numFmtId="0" fontId="14" fillId="0" borderId="1" xfId="2" applyFont="1" applyFill="1" applyBorder="1" applyAlignment="1">
      <alignment horizontal="center" vertical="center"/>
    </xf>
    <xf numFmtId="0" fontId="25" fillId="0" borderId="1" xfId="2" applyFont="1" applyBorder="1" applyAlignment="1">
      <alignment horizontal="center" vertical="center" wrapText="1"/>
    </xf>
    <xf numFmtId="14" fontId="14" fillId="0" borderId="1" xfId="2" applyNumberFormat="1" applyFont="1" applyBorder="1" applyAlignment="1">
      <alignment horizontal="center" vertical="center"/>
    </xf>
    <xf numFmtId="0" fontId="14" fillId="0" borderId="1" xfId="2" applyFont="1" applyBorder="1"/>
    <xf numFmtId="0" fontId="14" fillId="0" borderId="0" xfId="2" applyFont="1" applyAlignment="1">
      <alignment horizontal="center" vertical="center"/>
    </xf>
    <xf numFmtId="0" fontId="26" fillId="0" borderId="0" xfId="2" applyFont="1" applyFill="1" applyAlignment="1">
      <alignment wrapText="1"/>
    </xf>
    <xf numFmtId="0" fontId="14" fillId="0" borderId="0" xfId="2" applyFont="1" applyFill="1" applyAlignment="1">
      <alignment wrapText="1"/>
    </xf>
    <xf numFmtId="0" fontId="14" fillId="0" borderId="0" xfId="2" applyFont="1" applyFill="1" applyAlignment="1">
      <alignment horizontal="center"/>
    </xf>
    <xf numFmtId="0" fontId="27" fillId="0" borderId="0" xfId="2" applyFont="1" applyFill="1" applyBorder="1" applyAlignment="1">
      <alignment horizontal="center" vertical="center"/>
    </xf>
    <xf numFmtId="0" fontId="28" fillId="0" borderId="0" xfId="2" applyFont="1" applyFill="1" applyBorder="1" applyAlignment="1">
      <alignment horizontal="center" vertical="center"/>
    </xf>
    <xf numFmtId="0" fontId="28" fillId="0" borderId="0" xfId="2" applyFont="1" applyFill="1" applyBorder="1" applyAlignment="1">
      <alignment horizontal="left" vertical="center" wrapText="1"/>
    </xf>
    <xf numFmtId="0" fontId="29" fillId="0" borderId="0" xfId="2" applyFont="1" applyFill="1" applyBorder="1" applyAlignment="1">
      <alignment horizontal="left" vertical="center" wrapText="1"/>
    </xf>
    <xf numFmtId="0" fontId="30" fillId="0" borderId="0" xfId="2" applyFont="1" applyFill="1" applyBorder="1" applyAlignment="1">
      <alignment horizontal="center" vertical="center"/>
    </xf>
    <xf numFmtId="0" fontId="30" fillId="0" borderId="0" xfId="2" applyFont="1" applyFill="1" applyBorder="1" applyAlignment="1">
      <alignment horizontal="center" vertical="center" wrapText="1"/>
    </xf>
    <xf numFmtId="0" fontId="31" fillId="0" borderId="0" xfId="2" applyFont="1" applyFill="1" applyBorder="1" applyAlignment="1">
      <alignment horizontal="center" vertical="center"/>
    </xf>
    <xf numFmtId="3" fontId="31" fillId="0" borderId="0" xfId="2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vertical="center"/>
    </xf>
    <xf numFmtId="0" fontId="30" fillId="0" borderId="0" xfId="2" applyFont="1" applyFill="1" applyBorder="1" applyAlignment="1">
      <alignment vertical="center"/>
    </xf>
    <xf numFmtId="0" fontId="28" fillId="0" borderId="0" xfId="2" applyFont="1" applyFill="1" applyBorder="1" applyAlignment="1">
      <alignment vertical="center"/>
    </xf>
    <xf numFmtId="0" fontId="32" fillId="0" borderId="0" xfId="2" applyFont="1" applyFill="1" applyBorder="1" applyAlignment="1">
      <alignment horizontal="center" vertical="center"/>
    </xf>
    <xf numFmtId="0" fontId="28" fillId="0" borderId="0" xfId="2" applyFont="1" applyFill="1" applyBorder="1" applyAlignment="1">
      <alignment horizontal="center" vertical="center" wrapText="1"/>
    </xf>
    <xf numFmtId="0" fontId="14" fillId="0" borderId="0" xfId="2" applyFont="1" applyFill="1"/>
    <xf numFmtId="164" fontId="33" fillId="4" borderId="1" xfId="0" applyNumberFormat="1" applyFont="1" applyFill="1" applyBorder="1" applyAlignment="1">
      <alignment horizontal="center" vertical="center"/>
    </xf>
    <xf numFmtId="164" fontId="33" fillId="0" borderId="1" xfId="0" applyNumberFormat="1" applyFont="1" applyBorder="1" applyAlignment="1">
      <alignment horizontal="center" vertical="center"/>
    </xf>
    <xf numFmtId="1" fontId="33" fillId="0" borderId="1" xfId="0" applyNumberFormat="1" applyFont="1" applyBorder="1" applyAlignment="1">
      <alignment horizontal="center" vertical="center"/>
    </xf>
    <xf numFmtId="165" fontId="33" fillId="0" borderId="1" xfId="0" applyNumberFormat="1" applyFont="1" applyBorder="1" applyAlignment="1">
      <alignment horizontal="center" vertical="center"/>
    </xf>
    <xf numFmtId="1" fontId="33" fillId="4" borderId="1" xfId="0" applyNumberFormat="1" applyFont="1" applyFill="1" applyBorder="1" applyAlignment="1">
      <alignment horizontal="center" vertical="center"/>
    </xf>
    <xf numFmtId="165" fontId="33" fillId="4" borderId="1" xfId="0" applyNumberFormat="1" applyFont="1" applyFill="1" applyBorder="1" applyAlignment="1">
      <alignment horizontal="center" vertical="center"/>
    </xf>
    <xf numFmtId="164" fontId="33" fillId="2" borderId="1" xfId="0" applyNumberFormat="1" applyFont="1" applyFill="1" applyBorder="1" applyAlignment="1">
      <alignment horizontal="center" vertical="center"/>
    </xf>
    <xf numFmtId="1" fontId="33" fillId="2" borderId="1" xfId="0" applyNumberFormat="1" applyFont="1" applyFill="1" applyBorder="1" applyAlignment="1">
      <alignment horizontal="center" vertical="center"/>
    </xf>
    <xf numFmtId="165" fontId="33" fillId="2" borderId="1" xfId="0" applyNumberFormat="1" applyFont="1" applyFill="1" applyBorder="1" applyAlignment="1">
      <alignment horizontal="center" vertical="center"/>
    </xf>
    <xf numFmtId="164" fontId="33" fillId="3" borderId="1" xfId="0" applyNumberFormat="1" applyFont="1" applyFill="1" applyBorder="1" applyAlignment="1">
      <alignment horizontal="center" vertical="center"/>
    </xf>
    <xf numFmtId="1" fontId="33" fillId="3" borderId="1" xfId="0" applyNumberFormat="1" applyFont="1" applyFill="1" applyBorder="1" applyAlignment="1">
      <alignment horizontal="center" vertical="center"/>
    </xf>
    <xf numFmtId="165" fontId="33" fillId="3" borderId="1" xfId="0" applyNumberFormat="1" applyFont="1" applyFill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1" fontId="17" fillId="0" borderId="1" xfId="0" applyNumberFormat="1" applyFont="1" applyBorder="1" applyAlignment="1">
      <alignment horizontal="center" vertical="center"/>
    </xf>
    <xf numFmtId="165" fontId="17" fillId="0" borderId="1" xfId="0" applyNumberFormat="1" applyFont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/>
    </xf>
    <xf numFmtId="0" fontId="33" fillId="4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164" fontId="33" fillId="2" borderId="1" xfId="0" applyNumberFormat="1" applyFont="1" applyFill="1" applyBorder="1" applyAlignment="1">
      <alignment horizontal="center"/>
    </xf>
    <xf numFmtId="0" fontId="33" fillId="2" borderId="0" xfId="0" applyFont="1" applyFill="1" applyAlignment="1">
      <alignment horizontal="center"/>
    </xf>
    <xf numFmtId="164" fontId="33" fillId="0" borderId="1" xfId="0" applyNumberFormat="1" applyFont="1" applyBorder="1" applyAlignment="1">
      <alignment horizontal="center"/>
    </xf>
    <xf numFmtId="0" fontId="33" fillId="3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4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" fontId="11" fillId="0" borderId="0" xfId="0" applyNumberFormat="1" applyFont="1" applyFill="1"/>
    <xf numFmtId="4" fontId="11" fillId="0" borderId="0" xfId="0" applyNumberFormat="1" applyFont="1" applyFill="1" applyAlignment="1">
      <alignment wrapText="1"/>
    </xf>
    <xf numFmtId="0" fontId="11" fillId="0" borderId="0" xfId="0" applyFont="1" applyFill="1" applyAlignment="1">
      <alignment wrapText="1"/>
    </xf>
    <xf numFmtId="0" fontId="8" fillId="0" borderId="0" xfId="1" applyFont="1" applyFill="1" applyAlignment="1">
      <alignment vertical="center"/>
    </xf>
    <xf numFmtId="0" fontId="6" fillId="0" borderId="0" xfId="1" applyFont="1" applyFill="1" applyAlignment="1">
      <alignment vertical="top"/>
    </xf>
    <xf numFmtId="0" fontId="11" fillId="0" borderId="0" xfId="0" applyFont="1" applyFill="1" applyAlignment="1">
      <alignment horizontal="center" vertical="center"/>
    </xf>
    <xf numFmtId="0" fontId="10" fillId="0" borderId="0" xfId="2" applyFont="1" applyFill="1" applyAlignment="1">
      <alignment horizontal="right"/>
    </xf>
    <xf numFmtId="0" fontId="10" fillId="0" borderId="0" xfId="0" applyFont="1" applyFill="1" applyAlignment="1"/>
    <xf numFmtId="1" fontId="35" fillId="0" borderId="0" xfId="0" applyNumberFormat="1" applyFont="1" applyFill="1" applyBorder="1" applyAlignment="1">
      <alignment vertical="top"/>
    </xf>
    <xf numFmtId="0" fontId="11" fillId="0" borderId="1" xfId="2" applyFont="1" applyFill="1" applyBorder="1" applyAlignment="1">
      <alignment horizontal="center" vertical="center" textRotation="90" wrapText="1"/>
    </xf>
    <xf numFmtId="164" fontId="18" fillId="0" borderId="0" xfId="0" applyNumberFormat="1" applyFont="1" applyFill="1" applyAlignment="1">
      <alignment horizontal="center"/>
    </xf>
    <xf numFmtId="164" fontId="11" fillId="0" borderId="0" xfId="0" applyNumberFormat="1" applyFont="1" applyFill="1"/>
    <xf numFmtId="166" fontId="11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0" fontId="6" fillId="0" borderId="1" xfId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8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 vertical="top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0" fontId="11" fillId="0" borderId="1" xfId="0" applyFont="1" applyFill="1" applyBorder="1" applyAlignment="1">
      <alignment horizontal="center" vertical="center" textRotation="90" wrapText="1"/>
    </xf>
    <xf numFmtId="0" fontId="6" fillId="0" borderId="0" xfId="1" applyFont="1" applyAlignment="1">
      <alignment horizontal="center" vertical="center"/>
    </xf>
    <xf numFmtId="0" fontId="37" fillId="0" borderId="0" xfId="4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0" fontId="35" fillId="0" borderId="0" xfId="0" applyFont="1" applyFill="1" applyAlignment="1"/>
    <xf numFmtId="0" fontId="37" fillId="0" borderId="0" xfId="4" applyFont="1" applyFill="1" applyBorder="1" applyAlignment="1"/>
    <xf numFmtId="0" fontId="11" fillId="0" borderId="0" xfId="0" applyFont="1" applyFill="1" applyAlignment="1">
      <alignment horizontal="right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35" fillId="0" borderId="0" xfId="5" applyFont="1" applyFill="1" applyBorder="1" applyAlignment="1">
      <alignment horizontal="center"/>
    </xf>
    <xf numFmtId="0" fontId="35" fillId="0" borderId="0" xfId="5" applyFont="1" applyFill="1" applyBorder="1" applyAlignment="1"/>
    <xf numFmtId="0" fontId="37" fillId="0" borderId="0" xfId="6" applyFont="1" applyFill="1" applyBorder="1" applyAlignment="1">
      <alignment vertical="center"/>
    </xf>
    <xf numFmtId="0" fontId="38" fillId="0" borderId="1" xfId="6" applyFont="1" applyFill="1" applyBorder="1" applyAlignment="1">
      <alignment horizontal="center" vertical="center" wrapText="1"/>
    </xf>
    <xf numFmtId="0" fontId="38" fillId="0" borderId="1" xfId="6" applyFont="1" applyFill="1" applyBorder="1" applyAlignment="1">
      <alignment horizontal="center" vertical="center" textRotation="90" wrapText="1"/>
    </xf>
    <xf numFmtId="0" fontId="38" fillId="0" borderId="1" xfId="6" applyFont="1" applyFill="1" applyBorder="1" applyAlignment="1">
      <alignment horizontal="center" vertical="center"/>
    </xf>
    <xf numFmtId="49" fontId="38" fillId="0" borderId="1" xfId="6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 textRotation="90" wrapText="1"/>
    </xf>
    <xf numFmtId="165" fontId="17" fillId="0" borderId="1" xfId="0" applyNumberFormat="1" applyFont="1" applyFill="1" applyBorder="1" applyAlignment="1">
      <alignment horizontal="center" vertical="center"/>
    </xf>
    <xf numFmtId="0" fontId="6" fillId="0" borderId="0" xfId="2" applyFont="1" applyAlignment="1">
      <alignment horizontal="left" vertical="center"/>
    </xf>
    <xf numFmtId="166" fontId="33" fillId="3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49" fontId="7" fillId="4" borderId="1" xfId="1" applyNumberFormat="1" applyFont="1" applyFill="1" applyBorder="1" applyAlignment="1">
      <alignment horizontal="center" vertical="center" wrapText="1"/>
    </xf>
    <xf numFmtId="164" fontId="33" fillId="4" borderId="1" xfId="0" applyNumberFormat="1" applyFont="1" applyFill="1" applyBorder="1" applyAlignment="1">
      <alignment horizontal="center" vertical="center" wrapText="1"/>
    </xf>
    <xf numFmtId="0" fontId="33" fillId="4" borderId="0" xfId="0" applyFont="1" applyFill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164" fontId="33" fillId="0" borderId="1" xfId="0" applyNumberFormat="1" applyFont="1" applyBorder="1" applyAlignment="1">
      <alignment horizontal="center" vertical="center" wrapText="1"/>
    </xf>
    <xf numFmtId="165" fontId="33" fillId="0" borderId="1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164" fontId="33" fillId="2" borderId="1" xfId="0" applyNumberFormat="1" applyFont="1" applyFill="1" applyBorder="1" applyAlignment="1">
      <alignment horizontal="center" vertical="center" wrapText="1"/>
    </xf>
    <xf numFmtId="165" fontId="33" fillId="2" borderId="1" xfId="0" applyNumberFormat="1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center" vertical="center" wrapText="1"/>
    </xf>
    <xf numFmtId="49" fontId="7" fillId="3" borderId="1" xfId="1" applyNumberFormat="1" applyFont="1" applyFill="1" applyBorder="1" applyAlignment="1">
      <alignment horizontal="center" vertical="center" wrapText="1"/>
    </xf>
    <xf numFmtId="164" fontId="33" fillId="3" borderId="1" xfId="0" applyNumberFormat="1" applyFont="1" applyFill="1" applyBorder="1" applyAlignment="1">
      <alignment horizontal="center" vertical="center" wrapText="1"/>
    </xf>
    <xf numFmtId="0" fontId="33" fillId="3" borderId="0" xfId="0" applyFont="1" applyFill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textRotation="90" wrapText="1"/>
    </xf>
    <xf numFmtId="0" fontId="11" fillId="0" borderId="12" xfId="0" applyFont="1" applyFill="1" applyBorder="1" applyAlignment="1">
      <alignment horizontal="center" vertical="center" textRotation="90" wrapText="1"/>
    </xf>
    <xf numFmtId="0" fontId="6" fillId="0" borderId="13" xfId="1" applyFont="1" applyFill="1" applyBorder="1" applyAlignment="1">
      <alignment horizontal="left" vertical="center" wrapText="1"/>
    </xf>
    <xf numFmtId="164" fontId="17" fillId="0" borderId="13" xfId="0" applyNumberFormat="1" applyFont="1" applyFill="1" applyBorder="1" applyAlignment="1">
      <alignment horizontal="center" vertical="center"/>
    </xf>
    <xf numFmtId="1" fontId="17" fillId="0" borderId="13" xfId="0" applyNumberFormat="1" applyFont="1" applyBorder="1" applyAlignment="1">
      <alignment horizontal="center" vertical="center"/>
    </xf>
    <xf numFmtId="164" fontId="17" fillId="0" borderId="13" xfId="0" applyNumberFormat="1" applyFont="1" applyBorder="1" applyAlignment="1">
      <alignment horizontal="center" vertical="center"/>
    </xf>
    <xf numFmtId="165" fontId="17" fillId="0" borderId="13" xfId="0" applyNumberFormat="1" applyFont="1" applyBorder="1" applyAlignment="1">
      <alignment horizontal="center" vertical="center"/>
    </xf>
    <xf numFmtId="165" fontId="17" fillId="0" borderId="13" xfId="0" applyNumberFormat="1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42" fillId="0" borderId="0" xfId="2" applyFont="1" applyFill="1" applyAlignment="1">
      <alignment horizontal="right"/>
    </xf>
    <xf numFmtId="0" fontId="11" fillId="0" borderId="1" xfId="0" applyFont="1" applyFill="1" applyBorder="1"/>
    <xf numFmtId="0" fontId="11" fillId="0" borderId="0" xfId="7" applyFont="1"/>
    <xf numFmtId="0" fontId="37" fillId="0" borderId="0" xfId="4" applyFont="1" applyFill="1" applyBorder="1" applyAlignment="1">
      <alignment horizontal="center" vertical="center"/>
    </xf>
    <xf numFmtId="0" fontId="11" fillId="0" borderId="1" xfId="7" applyFont="1" applyBorder="1" applyAlignment="1">
      <alignment horizontal="center" vertical="center"/>
    </xf>
    <xf numFmtId="0" fontId="43" fillId="0" borderId="1" xfId="6" applyFont="1" applyFill="1" applyBorder="1" applyAlignment="1">
      <alignment horizontal="center" vertical="center"/>
    </xf>
    <xf numFmtId="49" fontId="43" fillId="0" borderId="1" xfId="6" applyNumberFormat="1" applyFont="1" applyFill="1" applyBorder="1" applyAlignment="1">
      <alignment horizontal="center" vertical="center"/>
    </xf>
    <xf numFmtId="0" fontId="14" fillId="0" borderId="0" xfId="2" applyFont="1" applyFill="1" applyAlignment="1">
      <alignment horizontal="center" vertical="center"/>
    </xf>
    <xf numFmtId="0" fontId="14" fillId="0" borderId="0" xfId="2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14" fillId="0" borderId="0" xfId="2" applyFont="1" applyFill="1" applyBorder="1" applyAlignment="1">
      <alignment horizontal="center" vertical="center"/>
    </xf>
    <xf numFmtId="0" fontId="14" fillId="0" borderId="1" xfId="2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6" fillId="0" borderId="0" xfId="2" applyFont="1" applyFill="1" applyAlignment="1">
      <alignment vertical="center"/>
    </xf>
    <xf numFmtId="0" fontId="6" fillId="0" borderId="0" xfId="2" applyFont="1" applyFill="1"/>
    <xf numFmtId="0" fontId="35" fillId="0" borderId="0" xfId="0" applyFont="1" applyFill="1" applyAlignment="1">
      <alignment horizontal="center" vertical="center"/>
    </xf>
    <xf numFmtId="0" fontId="7" fillId="0" borderId="0" xfId="1" applyFont="1" applyFill="1" applyAlignment="1">
      <alignment horizontal="left" vertical="center"/>
    </xf>
    <xf numFmtId="0" fontId="7" fillId="0" borderId="0" xfId="2" applyFont="1" applyFill="1" applyAlignment="1"/>
    <xf numFmtId="0" fontId="6" fillId="0" borderId="0" xfId="1" applyFont="1" applyFill="1" applyBorder="1"/>
    <xf numFmtId="0" fontId="6" fillId="0" borderId="1" xfId="2" applyFont="1" applyFill="1" applyBorder="1" applyAlignment="1">
      <alignment horizontal="center" vertical="center" wrapText="1"/>
    </xf>
    <xf numFmtId="0" fontId="11" fillId="0" borderId="1" xfId="5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textRotation="90"/>
    </xf>
    <xf numFmtId="0" fontId="6" fillId="0" borderId="1" xfId="2" applyFont="1" applyFill="1" applyBorder="1" applyAlignment="1">
      <alignment horizontal="center" vertical="center"/>
    </xf>
    <xf numFmtId="0" fontId="11" fillId="0" borderId="1" xfId="8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/>
    </xf>
    <xf numFmtId="0" fontId="31" fillId="0" borderId="1" xfId="2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45" fillId="0" borderId="0" xfId="2" applyFont="1" applyFill="1" applyAlignment="1">
      <alignment horizontal="center"/>
    </xf>
    <xf numFmtId="0" fontId="14" fillId="0" borderId="0" xfId="2" applyFont="1" applyFill="1" applyAlignment="1">
      <alignment horizontal="right" vertical="center"/>
    </xf>
    <xf numFmtId="0" fontId="31" fillId="0" borderId="1" xfId="0" applyFont="1" applyFill="1" applyBorder="1" applyAlignment="1">
      <alignment horizontal="center" vertical="center" textRotation="90" wrapText="1"/>
    </xf>
    <xf numFmtId="0" fontId="31" fillId="0" borderId="1" xfId="2" applyFont="1" applyFill="1" applyBorder="1" applyAlignment="1">
      <alignment horizontal="center" vertical="center" textRotation="90" wrapText="1"/>
    </xf>
    <xf numFmtId="49" fontId="14" fillId="0" borderId="1" xfId="2" applyNumberFormat="1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/>
    <xf numFmtId="0" fontId="11" fillId="0" borderId="0" xfId="0" applyFont="1" applyFill="1" applyBorder="1"/>
    <xf numFmtId="0" fontId="11" fillId="0" borderId="1" xfId="0" applyFont="1" applyBorder="1" applyAlignment="1">
      <alignment horizontal="center" vertical="center" wrapText="1"/>
    </xf>
    <xf numFmtId="0" fontId="38" fillId="0" borderId="1" xfId="6" applyFont="1" applyBorder="1" applyAlignment="1">
      <alignment horizontal="center" vertical="center"/>
    </xf>
    <xf numFmtId="0" fontId="11" fillId="0" borderId="1" xfId="0" applyFont="1" applyBorder="1"/>
    <xf numFmtId="0" fontId="11" fillId="0" borderId="1" xfId="0" applyFont="1" applyBorder="1" applyAlignment="1">
      <alignment vertical="center" wrapText="1"/>
    </xf>
    <xf numFmtId="0" fontId="47" fillId="0" borderId="1" xfId="0" applyFont="1" applyBorder="1" applyAlignment="1">
      <alignment horizontal="center" vertical="center" wrapText="1"/>
    </xf>
    <xf numFmtId="171" fontId="47" fillId="0" borderId="1" xfId="0" applyNumberFormat="1" applyFont="1" applyBorder="1" applyAlignment="1">
      <alignment horizontal="center" vertical="center" wrapText="1"/>
    </xf>
    <xf numFmtId="171" fontId="47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47" fillId="0" borderId="1" xfId="0" applyFont="1" applyBorder="1" applyAlignment="1">
      <alignment horizontal="center"/>
    </xf>
    <xf numFmtId="0" fontId="47" fillId="0" borderId="0" xfId="0" applyFont="1"/>
    <xf numFmtId="0" fontId="11" fillId="0" borderId="0" xfId="0" applyFont="1" applyAlignment="1">
      <alignment horizontal="left"/>
    </xf>
    <xf numFmtId="0" fontId="13" fillId="0" borderId="0" xfId="8" applyFont="1"/>
    <xf numFmtId="0" fontId="35" fillId="0" borderId="0" xfId="8" applyFont="1"/>
    <xf numFmtId="0" fontId="49" fillId="0" borderId="0" xfId="8" applyFont="1"/>
    <xf numFmtId="0" fontId="49" fillId="0" borderId="0" xfId="8" applyFont="1" applyBorder="1" applyAlignment="1">
      <alignment horizontal="center"/>
    </xf>
    <xf numFmtId="0" fontId="49" fillId="0" borderId="10" xfId="8" applyFont="1" applyBorder="1" applyAlignment="1"/>
    <xf numFmtId="0" fontId="49" fillId="0" borderId="0" xfId="8" applyFont="1" applyBorder="1" applyAlignment="1"/>
    <xf numFmtId="0" fontId="49" fillId="0" borderId="0" xfId="8" applyFont="1" applyBorder="1" applyAlignment="1">
      <alignment horizontal="right"/>
    </xf>
    <xf numFmtId="0" fontId="48" fillId="0" borderId="0" xfId="8" applyFont="1"/>
    <xf numFmtId="0" fontId="49" fillId="0" borderId="0" xfId="8" applyFont="1" applyAlignment="1">
      <alignment horizontal="left"/>
    </xf>
    <xf numFmtId="0" fontId="49" fillId="0" borderId="0" xfId="8" applyFont="1" applyAlignment="1">
      <alignment horizontal="right"/>
    </xf>
    <xf numFmtId="0" fontId="13" fillId="0" borderId="0" xfId="8" applyFont="1" applyAlignment="1">
      <alignment horizontal="right"/>
    </xf>
    <xf numFmtId="0" fontId="50" fillId="0" borderId="0" xfId="8" applyFont="1"/>
    <xf numFmtId="172" fontId="13" fillId="0" borderId="0" xfId="8" applyNumberFormat="1" applyFont="1"/>
    <xf numFmtId="0" fontId="48" fillId="0" borderId="0" xfId="8" applyFont="1" applyBorder="1" applyAlignment="1">
      <alignment horizontal="right"/>
    </xf>
    <xf numFmtId="0" fontId="13" fillId="0" borderId="0" xfId="8" applyFont="1" applyAlignment="1">
      <alignment vertical="center"/>
    </xf>
    <xf numFmtId="0" fontId="50" fillId="0" borderId="0" xfId="8" applyFont="1" applyAlignment="1">
      <alignment vertical="center"/>
    </xf>
    <xf numFmtId="0" fontId="11" fillId="0" borderId="1" xfId="0" applyFont="1" applyFill="1" applyBorder="1" applyAlignment="1">
      <alignment horizontal="center" vertical="center" textRotation="90" wrapText="1"/>
    </xf>
    <xf numFmtId="14" fontId="14" fillId="0" borderId="1" xfId="2" applyNumberFormat="1" applyFont="1" applyBorder="1" applyAlignment="1">
      <alignment vertical="center" wrapText="1"/>
    </xf>
    <xf numFmtId="0" fontId="6" fillId="3" borderId="1" xfId="1" applyFont="1" applyFill="1" applyBorder="1" applyAlignment="1">
      <alignment horizontal="left" vertical="center" wrapText="1"/>
    </xf>
    <xf numFmtId="49" fontId="7" fillId="4" borderId="1" xfId="1" applyNumberFormat="1" applyFont="1" applyFill="1" applyBorder="1" applyAlignment="1">
      <alignment horizontal="left" vertical="center" wrapText="1"/>
    </xf>
    <xf numFmtId="43" fontId="3" fillId="4" borderId="1" xfId="0" applyNumberFormat="1" applyFont="1" applyFill="1" applyBorder="1"/>
    <xf numFmtId="164" fontId="3" fillId="4" borderId="1" xfId="0" applyNumberFormat="1" applyFont="1" applyFill="1" applyBorder="1"/>
    <xf numFmtId="0" fontId="33" fillId="4" borderId="1" xfId="0" applyFont="1" applyFill="1" applyBorder="1"/>
    <xf numFmtId="1" fontId="33" fillId="4" borderId="1" xfId="0" applyNumberFormat="1" applyFont="1" applyFill="1" applyBorder="1"/>
    <xf numFmtId="43" fontId="33" fillId="4" borderId="1" xfId="0" applyNumberFormat="1" applyFont="1" applyFill="1" applyBorder="1"/>
    <xf numFmtId="165" fontId="33" fillId="4" borderId="1" xfId="0" applyNumberFormat="1" applyFont="1" applyFill="1" applyBorder="1"/>
    <xf numFmtId="0" fontId="33" fillId="4" borderId="0" xfId="0" applyFont="1" applyFill="1"/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164" fontId="33" fillId="4" borderId="1" xfId="0" applyNumberFormat="1" applyFont="1" applyFill="1" applyBorder="1" applyAlignment="1">
      <alignment wrapText="1"/>
    </xf>
    <xf numFmtId="0" fontId="9" fillId="0" borderId="0" xfId="2" applyFont="1" applyAlignment="1">
      <alignment horizontal="left" vertical="center"/>
    </xf>
    <xf numFmtId="0" fontId="9" fillId="0" borderId="0" xfId="2" applyFont="1" applyAlignment="1">
      <alignment vertical="center"/>
    </xf>
    <xf numFmtId="164" fontId="33" fillId="0" borderId="1" xfId="0" applyNumberFormat="1" applyFont="1" applyFill="1" applyBorder="1" applyAlignment="1">
      <alignment horizontal="center" vertical="center" wrapText="1"/>
    </xf>
    <xf numFmtId="43" fontId="33" fillId="4" borderId="1" xfId="0" applyNumberFormat="1" applyFont="1" applyFill="1" applyBorder="1" applyAlignment="1">
      <alignment horizontal="center" vertical="center" wrapText="1"/>
    </xf>
    <xf numFmtId="43" fontId="33" fillId="0" borderId="1" xfId="0" applyNumberFormat="1" applyFont="1" applyFill="1" applyBorder="1" applyAlignment="1">
      <alignment horizontal="center" vertical="center" wrapText="1"/>
    </xf>
    <xf numFmtId="43" fontId="33" fillId="2" borderId="1" xfId="0" applyNumberFormat="1" applyFont="1" applyFill="1" applyBorder="1" applyAlignment="1">
      <alignment horizontal="center" vertical="center" wrapText="1"/>
    </xf>
    <xf numFmtId="43" fontId="33" fillId="0" borderId="1" xfId="0" applyNumberFormat="1" applyFont="1" applyBorder="1" applyAlignment="1">
      <alignment horizontal="center" vertical="center" wrapText="1"/>
    </xf>
    <xf numFmtId="43" fontId="33" fillId="3" borderId="1" xfId="0" applyNumberFormat="1" applyFont="1" applyFill="1" applyBorder="1" applyAlignment="1">
      <alignment horizontal="center" vertical="center" wrapText="1"/>
    </xf>
    <xf numFmtId="43" fontId="17" fillId="0" borderId="1" xfId="0" applyNumberFormat="1" applyFont="1" applyBorder="1" applyAlignment="1">
      <alignment horizontal="center" vertical="center" wrapText="1"/>
    </xf>
    <xf numFmtId="43" fontId="17" fillId="0" borderId="1" xfId="0" applyNumberFormat="1" applyFont="1" applyBorder="1" applyAlignment="1">
      <alignment horizontal="center" vertical="center"/>
    </xf>
    <xf numFmtId="43" fontId="0" fillId="0" borderId="13" xfId="0" applyNumberFormat="1" applyBorder="1"/>
    <xf numFmtId="43" fontId="0" fillId="0" borderId="1" xfId="0" applyNumberFormat="1" applyBorder="1"/>
    <xf numFmtId="43" fontId="0" fillId="3" borderId="1" xfId="0" applyNumberFormat="1" applyFill="1" applyBorder="1"/>
    <xf numFmtId="168" fontId="33" fillId="4" borderId="1" xfId="0" applyNumberFormat="1" applyFont="1" applyFill="1" applyBorder="1"/>
    <xf numFmtId="164" fontId="0" fillId="0" borderId="13" xfId="0" applyNumberFormat="1" applyBorder="1"/>
    <xf numFmtId="164" fontId="0" fillId="0" borderId="0" xfId="0" applyNumberFormat="1"/>
    <xf numFmtId="164" fontId="0" fillId="0" borderId="1" xfId="0" applyNumberFormat="1" applyBorder="1"/>
    <xf numFmtId="164" fontId="0" fillId="3" borderId="1" xfId="0" applyNumberFormat="1" applyFill="1" applyBorder="1"/>
    <xf numFmtId="164" fontId="0" fillId="3" borderId="0" xfId="0" applyNumberFormat="1" applyFill="1"/>
    <xf numFmtId="164" fontId="3" fillId="4" borderId="0" xfId="0" applyNumberFormat="1" applyFont="1" applyFill="1"/>
    <xf numFmtId="0" fontId="8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 vertical="top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0" fontId="35" fillId="0" borderId="0" xfId="0" applyFont="1" applyFill="1" applyAlignment="1">
      <alignment horizontal="center"/>
    </xf>
    <xf numFmtId="0" fontId="35" fillId="0" borderId="0" xfId="5" applyFont="1" applyFill="1" applyBorder="1" applyAlignment="1">
      <alignment horizontal="center"/>
    </xf>
    <xf numFmtId="168" fontId="17" fillId="0" borderId="1" xfId="0" applyNumberFormat="1" applyFont="1" applyBorder="1" applyAlignment="1">
      <alignment horizontal="center" vertical="center" wrapText="1"/>
    </xf>
    <xf numFmtId="49" fontId="6" fillId="3" borderId="3" xfId="1" applyNumberFormat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left" vertical="center" wrapText="1"/>
    </xf>
    <xf numFmtId="0" fontId="0" fillId="3" borderId="3" xfId="0" applyFill="1" applyBorder="1"/>
    <xf numFmtId="1" fontId="0" fillId="3" borderId="3" xfId="0" applyNumberFormat="1" applyFill="1" applyBorder="1"/>
    <xf numFmtId="165" fontId="0" fillId="3" borderId="3" xfId="0" applyNumberFormat="1" applyFill="1" applyBorder="1"/>
    <xf numFmtId="0" fontId="0" fillId="4" borderId="1" xfId="0" applyFill="1" applyBorder="1"/>
    <xf numFmtId="1" fontId="0" fillId="4" borderId="1" xfId="0" applyNumberFormat="1" applyFill="1" applyBorder="1"/>
    <xf numFmtId="165" fontId="0" fillId="4" borderId="1" xfId="0" applyNumberFormat="1" applyFill="1" applyBorder="1"/>
    <xf numFmtId="0" fontId="0" fillId="4" borderId="0" xfId="0" applyFill="1"/>
    <xf numFmtId="0" fontId="38" fillId="0" borderId="1" xfId="6" applyFont="1" applyFill="1" applyBorder="1" applyAlignment="1">
      <alignment horizontal="center" vertical="center" textRotation="90" wrapText="1"/>
    </xf>
    <xf numFmtId="164" fontId="0" fillId="4" borderId="1" xfId="0" applyNumberFormat="1" applyFill="1" applyBorder="1"/>
    <xf numFmtId="0" fontId="0" fillId="6" borderId="1" xfId="0" applyFill="1" applyBorder="1"/>
    <xf numFmtId="164" fontId="17" fillId="4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7" fillId="6" borderId="1" xfId="0" applyFont="1" applyFill="1" applyBorder="1" applyAlignment="1">
      <alignment horizontal="center"/>
    </xf>
    <xf numFmtId="0" fontId="3" fillId="6" borderId="1" xfId="0" applyFont="1" applyFill="1" applyBorder="1"/>
    <xf numFmtId="3" fontId="47" fillId="0" borderId="1" xfId="0" applyNumberFormat="1" applyFont="1" applyFill="1" applyBorder="1" applyAlignment="1">
      <alignment horizontal="center"/>
    </xf>
    <xf numFmtId="0" fontId="53" fillId="0" borderId="0" xfId="9"/>
    <xf numFmtId="173" fontId="54" fillId="7" borderId="40" xfId="9" applyNumberFormat="1" applyFont="1" applyFill="1" applyBorder="1" applyAlignment="1">
      <alignment vertical="top"/>
    </xf>
    <xf numFmtId="174" fontId="55" fillId="8" borderId="41" xfId="9" applyNumberFormat="1" applyFont="1" applyFill="1" applyBorder="1" applyAlignment="1">
      <alignment horizontal="right" vertical="top"/>
    </xf>
    <xf numFmtId="0" fontId="56" fillId="0" borderId="42" xfId="9" applyNumberFormat="1" applyFont="1" applyBorder="1" applyAlignment="1">
      <alignment horizontal="right" vertical="top"/>
    </xf>
    <xf numFmtId="173" fontId="54" fillId="7" borderId="43" xfId="9" applyNumberFormat="1" applyFont="1" applyFill="1" applyBorder="1" applyAlignment="1">
      <alignment vertical="top"/>
    </xf>
    <xf numFmtId="0" fontId="54" fillId="7" borderId="42" xfId="9" applyNumberFormat="1" applyFont="1" applyFill="1" applyBorder="1" applyAlignment="1">
      <alignment horizontal="right" vertical="top"/>
    </xf>
    <xf numFmtId="0" fontId="57" fillId="9" borderId="42" xfId="9" applyNumberFormat="1" applyFont="1" applyFill="1" applyBorder="1" applyAlignment="1">
      <alignment horizontal="right" vertical="top"/>
    </xf>
    <xf numFmtId="0" fontId="57" fillId="8" borderId="44" xfId="9" applyNumberFormat="1" applyFont="1" applyFill="1" applyBorder="1" applyAlignment="1">
      <alignment vertical="top" wrapText="1"/>
    </xf>
    <xf numFmtId="0" fontId="57" fillId="8" borderId="45" xfId="9" applyNumberFormat="1" applyFont="1" applyFill="1" applyBorder="1" applyAlignment="1">
      <alignment vertical="top" wrapText="1"/>
    </xf>
    <xf numFmtId="0" fontId="58" fillId="0" borderId="0" xfId="9" applyNumberFormat="1" applyFont="1" applyAlignment="1">
      <alignment vertical="top" wrapText="1"/>
    </xf>
    <xf numFmtId="176" fontId="33" fillId="3" borderId="1" xfId="0" applyNumberFormat="1" applyFont="1" applyFill="1" applyBorder="1" applyAlignment="1">
      <alignment horizontal="center" vertical="center" wrapText="1"/>
    </xf>
    <xf numFmtId="176" fontId="17" fillId="0" borderId="1" xfId="0" applyNumberFormat="1" applyFont="1" applyBorder="1" applyAlignment="1">
      <alignment horizontal="center" vertical="center" wrapText="1"/>
    </xf>
    <xf numFmtId="177" fontId="33" fillId="3" borderId="1" xfId="0" applyNumberFormat="1" applyFont="1" applyFill="1" applyBorder="1" applyAlignment="1">
      <alignment horizontal="center" vertical="center" wrapText="1"/>
    </xf>
    <xf numFmtId="177" fontId="17" fillId="0" borderId="1" xfId="0" applyNumberFormat="1" applyFont="1" applyBorder="1" applyAlignment="1">
      <alignment horizontal="center" vertical="center" wrapText="1"/>
    </xf>
    <xf numFmtId="176" fontId="33" fillId="4" borderId="1" xfId="0" applyNumberFormat="1" applyFont="1" applyFill="1" applyBorder="1" applyAlignment="1">
      <alignment horizontal="center" vertical="center" wrapText="1"/>
    </xf>
    <xf numFmtId="177" fontId="33" fillId="4" borderId="1" xfId="0" applyNumberFormat="1" applyFont="1" applyFill="1" applyBorder="1" applyAlignment="1">
      <alignment horizontal="center" vertical="center" wrapText="1"/>
    </xf>
    <xf numFmtId="176" fontId="33" fillId="0" borderId="1" xfId="0" applyNumberFormat="1" applyFont="1" applyBorder="1" applyAlignment="1">
      <alignment horizontal="center" vertical="center" wrapText="1"/>
    </xf>
    <xf numFmtId="177" fontId="33" fillId="0" borderId="1" xfId="0" applyNumberFormat="1" applyFont="1" applyBorder="1" applyAlignment="1">
      <alignment horizontal="center" vertical="center" wrapText="1"/>
    </xf>
    <xf numFmtId="176" fontId="17" fillId="0" borderId="0" xfId="0" applyNumberFormat="1" applyFont="1" applyAlignment="1">
      <alignment horizontal="center"/>
    </xf>
    <xf numFmtId="176" fontId="0" fillId="0" borderId="0" xfId="0" applyNumberFormat="1"/>
    <xf numFmtId="176" fontId="0" fillId="3" borderId="0" xfId="0" applyNumberFormat="1" applyFill="1"/>
    <xf numFmtId="176" fontId="3" fillId="4" borderId="0" xfId="0" applyNumberFormat="1" applyFont="1" applyFill="1"/>
    <xf numFmtId="164" fontId="17" fillId="0" borderId="0" xfId="0" applyNumberFormat="1" applyFont="1" applyBorder="1" applyAlignment="1">
      <alignment horizontal="center" vertical="center"/>
    </xf>
    <xf numFmtId="176" fontId="0" fillId="4" borderId="1" xfId="0" applyNumberFormat="1" applyFill="1" applyBorder="1"/>
    <xf numFmtId="176" fontId="33" fillId="2" borderId="1" xfId="0" applyNumberFormat="1" applyFont="1" applyFill="1" applyBorder="1" applyAlignment="1">
      <alignment horizontal="center" vertical="center" wrapText="1"/>
    </xf>
    <xf numFmtId="176" fontId="17" fillId="0" borderId="0" xfId="0" applyNumberFormat="1" applyFont="1" applyBorder="1" applyAlignment="1">
      <alignment horizontal="center" vertical="center"/>
    </xf>
    <xf numFmtId="177" fontId="17" fillId="0" borderId="0" xfId="0" applyNumberFormat="1" applyFont="1" applyAlignment="1">
      <alignment horizontal="center"/>
    </xf>
    <xf numFmtId="177" fontId="0" fillId="0" borderId="0" xfId="0" applyNumberFormat="1"/>
    <xf numFmtId="177" fontId="0" fillId="3" borderId="0" xfId="0" applyNumberFormat="1" applyFill="1"/>
    <xf numFmtId="177" fontId="3" fillId="4" borderId="0" xfId="0" applyNumberFormat="1" applyFont="1" applyFill="1"/>
    <xf numFmtId="177" fontId="0" fillId="4" borderId="1" xfId="0" applyNumberFormat="1" applyFill="1" applyBorder="1"/>
    <xf numFmtId="41" fontId="33" fillId="3" borderId="1" xfId="0" applyNumberFormat="1" applyFont="1" applyFill="1" applyBorder="1" applyAlignment="1">
      <alignment horizontal="center" vertical="center" wrapText="1"/>
    </xf>
    <xf numFmtId="41" fontId="17" fillId="0" borderId="1" xfId="0" applyNumberFormat="1" applyFont="1" applyBorder="1" applyAlignment="1">
      <alignment horizontal="center" vertical="center" wrapText="1"/>
    </xf>
    <xf numFmtId="178" fontId="33" fillId="4" borderId="1" xfId="0" applyNumberFormat="1" applyFont="1" applyFill="1" applyBorder="1" applyAlignment="1">
      <alignment horizontal="center" vertical="center" wrapText="1"/>
    </xf>
    <xf numFmtId="179" fontId="33" fillId="4" borderId="1" xfId="0" applyNumberFormat="1" applyFont="1" applyFill="1" applyBorder="1" applyAlignment="1">
      <alignment horizontal="center" vertical="center" wrapText="1"/>
    </xf>
    <xf numFmtId="178" fontId="33" fillId="0" borderId="1" xfId="0" applyNumberFormat="1" applyFont="1" applyBorder="1" applyAlignment="1">
      <alignment horizontal="center" vertical="center" wrapText="1"/>
    </xf>
    <xf numFmtId="179" fontId="33" fillId="0" borderId="1" xfId="0" applyNumberFormat="1" applyFont="1" applyBorder="1" applyAlignment="1">
      <alignment horizontal="center" vertical="center" wrapText="1"/>
    </xf>
    <xf numFmtId="178" fontId="17" fillId="0" borderId="0" xfId="0" applyNumberFormat="1" applyFont="1" applyAlignment="1">
      <alignment horizontal="center"/>
    </xf>
    <xf numFmtId="178" fontId="17" fillId="6" borderId="0" xfId="0" applyNumberFormat="1" applyFont="1" applyFill="1" applyAlignment="1">
      <alignment horizontal="center"/>
    </xf>
    <xf numFmtId="178" fontId="0" fillId="0" borderId="0" xfId="0" applyNumberFormat="1"/>
    <xf numFmtId="178" fontId="0" fillId="6" borderId="0" xfId="0" applyNumberFormat="1" applyFill="1"/>
    <xf numFmtId="178" fontId="0" fillId="3" borderId="0" xfId="0" applyNumberFormat="1" applyFill="1"/>
    <xf numFmtId="178" fontId="3" fillId="4" borderId="0" xfId="0" applyNumberFormat="1" applyFont="1" applyFill="1"/>
    <xf numFmtId="178" fontId="3" fillId="6" borderId="0" xfId="0" applyNumberFormat="1" applyFont="1" applyFill="1"/>
    <xf numFmtId="178" fontId="0" fillId="4" borderId="1" xfId="0" applyNumberFormat="1" applyFill="1" applyBorder="1"/>
    <xf numFmtId="49" fontId="11" fillId="0" borderId="1" xfId="1" applyNumberFormat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left" vertical="center" wrapText="1"/>
    </xf>
    <xf numFmtId="164" fontId="0" fillId="0" borderId="1" xfId="0" applyNumberFormat="1" applyFill="1" applyBorder="1" applyAlignment="1">
      <alignment horizontal="center" vertical="center"/>
    </xf>
    <xf numFmtId="0" fontId="51" fillId="0" borderId="0" xfId="0" applyFont="1" applyFill="1"/>
    <xf numFmtId="0" fontId="0" fillId="0" borderId="0" xfId="0" applyFill="1"/>
    <xf numFmtId="49" fontId="6" fillId="0" borderId="2" xfId="1" applyNumberFormat="1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wrapText="1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1" fontId="17" fillId="0" borderId="1" xfId="0" applyNumberFormat="1" applyFont="1" applyFill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 wrapText="1"/>
    </xf>
    <xf numFmtId="167" fontId="17" fillId="0" borderId="1" xfId="0" applyNumberFormat="1" applyFont="1" applyFill="1" applyBorder="1" applyAlignment="1">
      <alignment horizontal="center" vertical="center"/>
    </xf>
    <xf numFmtId="43" fontId="17" fillId="0" borderId="1" xfId="0" applyNumberFormat="1" applyFont="1" applyFill="1" applyBorder="1" applyAlignment="1">
      <alignment horizontal="center" vertical="center"/>
    </xf>
    <xf numFmtId="168" fontId="17" fillId="0" borderId="1" xfId="0" applyNumberFormat="1" applyFont="1" applyFill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center" vertical="center"/>
    </xf>
    <xf numFmtId="166" fontId="17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164" fontId="0" fillId="0" borderId="1" xfId="0" applyNumberFormat="1" applyFill="1" applyBorder="1"/>
    <xf numFmtId="0" fontId="0" fillId="0" borderId="1" xfId="0" applyFill="1" applyBorder="1"/>
    <xf numFmtId="0" fontId="11" fillId="0" borderId="1" xfId="1" applyFont="1" applyFill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43" fontId="17" fillId="0" borderId="1" xfId="0" applyNumberFormat="1" applyFont="1" applyFill="1" applyBorder="1" applyAlignment="1">
      <alignment horizontal="center" vertical="center" wrapText="1"/>
    </xf>
    <xf numFmtId="169" fontId="17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43" fontId="0" fillId="0" borderId="1" xfId="0" applyNumberFormat="1" applyFill="1" applyBorder="1"/>
    <xf numFmtId="165" fontId="0" fillId="0" borderId="1" xfId="0" applyNumberFormat="1" applyFill="1" applyBorder="1"/>
    <xf numFmtId="164" fontId="0" fillId="0" borderId="1" xfId="0" applyNumberFormat="1" applyFill="1" applyBorder="1" applyAlignment="1">
      <alignment vertical="center"/>
    </xf>
    <xf numFmtId="49" fontId="6" fillId="0" borderId="1" xfId="1" applyNumberFormat="1" applyFont="1" applyFill="1" applyBorder="1" applyAlignment="1">
      <alignment horizontal="left" vertical="center" wrapText="1"/>
    </xf>
    <xf numFmtId="176" fontId="0" fillId="0" borderId="1" xfId="0" applyNumberFormat="1" applyFill="1" applyBorder="1"/>
    <xf numFmtId="176" fontId="17" fillId="0" borderId="1" xfId="0" applyNumberFormat="1" applyFont="1" applyFill="1" applyBorder="1" applyAlignment="1">
      <alignment horizontal="center" vertical="center" wrapText="1"/>
    </xf>
    <xf numFmtId="41" fontId="17" fillId="0" borderId="1" xfId="0" applyNumberFormat="1" applyFont="1" applyFill="1" applyBorder="1" applyAlignment="1">
      <alignment horizontal="center" vertical="center" wrapText="1"/>
    </xf>
    <xf numFmtId="177" fontId="17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/>
    <xf numFmtId="164" fontId="41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78" fontId="17" fillId="0" borderId="1" xfId="0" applyNumberFormat="1" applyFont="1" applyFill="1" applyBorder="1" applyAlignment="1">
      <alignment horizontal="center" vertical="center" wrapText="1"/>
    </xf>
    <xf numFmtId="179" fontId="17" fillId="0" borderId="1" xfId="0" applyNumberFormat="1" applyFont="1" applyFill="1" applyBorder="1" applyAlignment="1">
      <alignment horizontal="center" vertical="center" wrapText="1"/>
    </xf>
    <xf numFmtId="170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41" fontId="0" fillId="0" borderId="1" xfId="0" applyNumberForma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177" fontId="3" fillId="4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80" fontId="3" fillId="3" borderId="1" xfId="0" applyNumberFormat="1" applyFont="1" applyFill="1" applyBorder="1" applyAlignment="1">
      <alignment horizontal="center" vertical="center"/>
    </xf>
    <xf numFmtId="41" fontId="0" fillId="0" borderId="1" xfId="0" applyNumberFormat="1" applyFill="1" applyBorder="1" applyAlignment="1">
      <alignment horizontal="center" vertical="center"/>
    </xf>
    <xf numFmtId="180" fontId="0" fillId="0" borderId="1" xfId="0" applyNumberForma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4" fillId="0" borderId="1" xfId="0" applyFont="1" applyBorder="1"/>
    <xf numFmtId="0" fontId="14" fillId="0" borderId="1" xfId="0" applyFont="1" applyBorder="1" applyAlignment="1">
      <alignment wrapText="1"/>
    </xf>
    <xf numFmtId="4" fontId="6" fillId="0" borderId="1" xfId="1" applyNumberFormat="1" applyFont="1" applyFill="1" applyBorder="1" applyAlignment="1">
      <alignment horizontal="right" wrapText="1"/>
    </xf>
    <xf numFmtId="4" fontId="11" fillId="0" borderId="1" xfId="0" applyNumberFormat="1" applyFont="1" applyFill="1" applyBorder="1" applyAlignment="1">
      <alignment horizontal="right" wrapText="1"/>
    </xf>
    <xf numFmtId="4" fontId="11" fillId="0" borderId="1" xfId="1" applyNumberFormat="1" applyFont="1" applyFill="1" applyBorder="1" applyAlignment="1">
      <alignment horizontal="right" wrapText="1"/>
    </xf>
    <xf numFmtId="4" fontId="6" fillId="0" borderId="1" xfId="0" applyNumberFormat="1" applyFont="1" applyBorder="1" applyAlignment="1">
      <alignment horizontal="right"/>
    </xf>
    <xf numFmtId="4" fontId="6" fillId="0" borderId="0" xfId="0" applyNumberFormat="1" applyFont="1" applyAlignment="1">
      <alignment horizontal="right"/>
    </xf>
    <xf numFmtId="4" fontId="6" fillId="0" borderId="1" xfId="0" applyNumberFormat="1" applyFont="1" applyBorder="1" applyAlignment="1">
      <alignment horizontal="right" wrapText="1"/>
    </xf>
    <xf numFmtId="0" fontId="14" fillId="0" borderId="1" xfId="0" applyFont="1" applyBorder="1" applyAlignment="1">
      <alignment horizontal="center" wrapText="1"/>
    </xf>
    <xf numFmtId="49" fontId="6" fillId="10" borderId="1" xfId="1" applyNumberFormat="1" applyFont="1" applyFill="1" applyBorder="1" applyAlignment="1">
      <alignment horizontal="center" vertical="center"/>
    </xf>
    <xf numFmtId="164" fontId="17" fillId="10" borderId="1" xfId="0" applyNumberFormat="1" applyFont="1" applyFill="1" applyBorder="1" applyAlignment="1">
      <alignment horizontal="center" vertical="center" wrapText="1"/>
    </xf>
    <xf numFmtId="0" fontId="17" fillId="10" borderId="0" xfId="0" applyFont="1" applyFill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82" fontId="17" fillId="0" borderId="1" xfId="0" applyNumberFormat="1" applyFont="1" applyFill="1" applyBorder="1" applyAlignment="1">
      <alignment horizontal="center" vertical="center"/>
    </xf>
    <xf numFmtId="169" fontId="33" fillId="3" borderId="1" xfId="0" applyNumberFormat="1" applyFont="1" applyFill="1" applyBorder="1" applyAlignment="1">
      <alignment horizontal="center" vertical="center" wrapText="1"/>
    </xf>
    <xf numFmtId="169" fontId="17" fillId="0" borderId="1" xfId="0" applyNumberFormat="1" applyFont="1" applyBorder="1" applyAlignment="1">
      <alignment horizontal="center"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169" fontId="33" fillId="4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71" fontId="47" fillId="0" borderId="1" xfId="0" applyNumberFormat="1" applyFont="1" applyFill="1" applyBorder="1" applyAlignment="1">
      <alignment horizontal="center"/>
    </xf>
    <xf numFmtId="0" fontId="47" fillId="0" borderId="1" xfId="0" applyFont="1" applyFill="1" applyBorder="1" applyAlignment="1">
      <alignment horizontal="center"/>
    </xf>
    <xf numFmtId="0" fontId="11" fillId="11" borderId="2" xfId="0" applyFont="1" applyFill="1" applyBorder="1" applyAlignment="1">
      <alignment horizontal="left" wrapText="1"/>
    </xf>
    <xf numFmtId="0" fontId="6" fillId="11" borderId="2" xfId="1" applyFont="1" applyFill="1" applyBorder="1" applyAlignment="1">
      <alignment horizontal="left" vertical="center" wrapText="1"/>
    </xf>
    <xf numFmtId="49" fontId="6" fillId="11" borderId="2" xfId="1" applyNumberFormat="1" applyFont="1" applyFill="1" applyBorder="1" applyAlignment="1">
      <alignment horizontal="left" vertical="center" wrapText="1"/>
    </xf>
    <xf numFmtId="0" fontId="61" fillId="0" borderId="0" xfId="8" applyFont="1"/>
    <xf numFmtId="0" fontId="61" fillId="0" borderId="0" xfId="8" applyFont="1" applyAlignment="1">
      <alignment horizontal="center"/>
    </xf>
    <xf numFmtId="0" fontId="61" fillId="0" borderId="0" xfId="8" applyFont="1" applyAlignment="1">
      <alignment horizontal="right"/>
    </xf>
    <xf numFmtId="0" fontId="62" fillId="0" borderId="0" xfId="8" applyFont="1"/>
    <xf numFmtId="0" fontId="62" fillId="0" borderId="0" xfId="8" applyFont="1" applyAlignment="1">
      <alignment horizontal="center"/>
    </xf>
    <xf numFmtId="0" fontId="63" fillId="0" borderId="0" xfId="8" applyFont="1"/>
    <xf numFmtId="0" fontId="63" fillId="0" borderId="0" xfId="8" applyFont="1" applyAlignment="1">
      <alignment horizontal="right"/>
    </xf>
    <xf numFmtId="49" fontId="63" fillId="0" borderId="10" xfId="8" applyNumberFormat="1" applyFont="1" applyBorder="1" applyAlignment="1">
      <alignment horizontal="center"/>
    </xf>
    <xf numFmtId="0" fontId="63" fillId="0" borderId="0" xfId="8" applyFont="1" applyAlignment="1">
      <alignment horizontal="left"/>
    </xf>
    <xf numFmtId="0" fontId="63" fillId="0" borderId="0" xfId="8" applyFont="1" applyAlignment="1">
      <alignment horizontal="center"/>
    </xf>
    <xf numFmtId="0" fontId="61" fillId="0" borderId="0" xfId="8" applyFont="1" applyAlignment="1">
      <alignment horizontal="left"/>
    </xf>
    <xf numFmtId="49" fontId="61" fillId="0" borderId="10" xfId="8" applyNumberFormat="1" applyFont="1" applyBorder="1" applyAlignment="1">
      <alignment horizontal="center"/>
    </xf>
    <xf numFmtId="0" fontId="64" fillId="0" borderId="0" xfId="8" applyFont="1" applyAlignment="1">
      <alignment horizontal="left" vertical="top"/>
    </xf>
    <xf numFmtId="0" fontId="48" fillId="0" borderId="0" xfId="8" applyFont="1" applyAlignment="1">
      <alignment vertical="center"/>
    </xf>
    <xf numFmtId="0" fontId="65" fillId="0" borderId="48" xfId="8" applyFont="1" applyBorder="1" applyAlignment="1">
      <alignment horizontal="center" vertical="center" wrapText="1"/>
    </xf>
    <xf numFmtId="0" fontId="65" fillId="0" borderId="49" xfId="8" applyFont="1" applyBorder="1" applyAlignment="1">
      <alignment horizontal="center" vertical="center" wrapText="1"/>
    </xf>
    <xf numFmtId="0" fontId="65" fillId="0" borderId="0" xfId="8" applyFont="1"/>
    <xf numFmtId="0" fontId="65" fillId="0" borderId="50" xfId="8" applyFont="1" applyBorder="1" applyAlignment="1">
      <alignment horizontal="center" vertical="center" wrapText="1"/>
    </xf>
    <xf numFmtId="0" fontId="65" fillId="0" borderId="1" xfId="8" applyFont="1" applyBorder="1" applyAlignment="1">
      <alignment horizontal="center" vertical="center" wrapText="1"/>
    </xf>
    <xf numFmtId="0" fontId="65" fillId="0" borderId="37" xfId="8" applyFont="1" applyBorder="1" applyAlignment="1">
      <alignment horizontal="center" vertical="center" wrapText="1"/>
    </xf>
    <xf numFmtId="0" fontId="66" fillId="0" borderId="39" xfId="8" applyFont="1" applyBorder="1" applyAlignment="1">
      <alignment horizontal="center" vertical="top"/>
    </xf>
    <xf numFmtId="0" fontId="66" fillId="0" borderId="51" xfId="8" applyFont="1" applyBorder="1" applyAlignment="1">
      <alignment horizontal="center" vertical="top"/>
    </xf>
    <xf numFmtId="0" fontId="66" fillId="0" borderId="38" xfId="8" applyFont="1" applyBorder="1" applyAlignment="1">
      <alignment horizontal="center" vertical="top"/>
    </xf>
    <xf numFmtId="0" fontId="66" fillId="0" borderId="0" xfId="8" applyFont="1" applyAlignment="1">
      <alignment vertical="top"/>
    </xf>
    <xf numFmtId="0" fontId="62" fillId="0" borderId="0" xfId="8" applyFont="1" applyAlignment="1">
      <alignment vertical="top"/>
    </xf>
    <xf numFmtId="0" fontId="67" fillId="0" borderId="0" xfId="8" applyFont="1" applyAlignment="1">
      <alignment vertical="center"/>
    </xf>
    <xf numFmtId="0" fontId="67" fillId="0" borderId="37" xfId="8" applyFont="1" applyBorder="1" applyAlignment="1">
      <alignment horizontal="center" vertical="center"/>
    </xf>
    <xf numFmtId="0" fontId="67" fillId="0" borderId="50" xfId="8" applyFont="1" applyBorder="1" applyAlignment="1">
      <alignment horizontal="center" vertical="center"/>
    </xf>
    <xf numFmtId="0" fontId="67" fillId="0" borderId="1" xfId="8" applyFont="1" applyBorder="1" applyAlignment="1">
      <alignment horizontal="center" vertical="center"/>
    </xf>
    <xf numFmtId="0" fontId="67" fillId="0" borderId="39" xfId="8" applyFont="1" applyBorder="1" applyAlignment="1">
      <alignment horizontal="center" vertical="center"/>
    </xf>
    <xf numFmtId="0" fontId="67" fillId="0" borderId="51" xfId="8" applyFont="1" applyBorder="1" applyAlignment="1">
      <alignment horizontal="center" vertical="center"/>
    </xf>
    <xf numFmtId="0" fontId="67" fillId="0" borderId="38" xfId="8" applyFont="1" applyBorder="1" applyAlignment="1">
      <alignment horizontal="center" vertical="center"/>
    </xf>
    <xf numFmtId="0" fontId="67" fillId="0" borderId="36" xfId="8" applyFont="1" applyBorder="1" applyAlignment="1">
      <alignment horizontal="center" vertical="center"/>
    </xf>
    <xf numFmtId="0" fontId="67" fillId="0" borderId="55" xfId="8" applyFont="1" applyBorder="1" applyAlignment="1">
      <alignment horizontal="center" vertical="center"/>
    </xf>
    <xf numFmtId="0" fontId="67" fillId="0" borderId="13" xfId="8" applyFont="1" applyBorder="1" applyAlignment="1">
      <alignment horizontal="center" vertical="center"/>
    </xf>
    <xf numFmtId="0" fontId="67" fillId="0" borderId="0" xfId="8" applyFont="1" applyAlignment="1">
      <alignment vertical="top"/>
    </xf>
    <xf numFmtId="0" fontId="67" fillId="0" borderId="48" xfId="8" applyFont="1" applyBorder="1" applyAlignment="1">
      <alignment horizontal="center" vertical="center" wrapText="1"/>
    </xf>
    <xf numFmtId="0" fontId="67" fillId="0" borderId="49" xfId="8" applyFont="1" applyBorder="1" applyAlignment="1">
      <alignment horizontal="center" vertical="center" wrapText="1"/>
    </xf>
    <xf numFmtId="0" fontId="67" fillId="0" borderId="0" xfId="8" applyFont="1"/>
    <xf numFmtId="0" fontId="67" fillId="0" borderId="50" xfId="8" applyFont="1" applyBorder="1" applyAlignment="1">
      <alignment horizontal="center" vertical="center" wrapText="1"/>
    </xf>
    <xf numFmtId="0" fontId="67" fillId="0" borderId="1" xfId="8" applyFont="1" applyBorder="1" applyAlignment="1">
      <alignment horizontal="center" vertical="center" wrapText="1"/>
    </xf>
    <xf numFmtId="0" fontId="67" fillId="0" borderId="37" xfId="8" applyFont="1" applyBorder="1" applyAlignment="1">
      <alignment horizontal="center" vertical="center" wrapText="1"/>
    </xf>
    <xf numFmtId="0" fontId="68" fillId="0" borderId="39" xfId="8" applyFont="1" applyBorder="1" applyAlignment="1">
      <alignment horizontal="center" vertical="top"/>
    </xf>
    <xf numFmtId="0" fontId="68" fillId="0" borderId="51" xfId="8" applyFont="1" applyBorder="1" applyAlignment="1">
      <alignment horizontal="center" vertical="top"/>
    </xf>
    <xf numFmtId="0" fontId="68" fillId="0" borderId="38" xfId="8" applyFont="1" applyBorder="1" applyAlignment="1">
      <alignment horizontal="center" vertical="top"/>
    </xf>
    <xf numFmtId="0" fontId="68" fillId="0" borderId="0" xfId="8" applyFont="1" applyAlignment="1">
      <alignment vertical="top"/>
    </xf>
    <xf numFmtId="0" fontId="67" fillId="0" borderId="39" xfId="8" applyFont="1" applyBorder="1" applyAlignment="1">
      <alignment horizontal="center" vertical="center" wrapText="1"/>
    </xf>
    <xf numFmtId="0" fontId="69" fillId="0" borderId="19" xfId="8" applyFont="1" applyBorder="1" applyAlignment="1">
      <alignment horizontal="left"/>
    </xf>
    <xf numFmtId="0" fontId="69" fillId="0" borderId="0" xfId="8" applyFont="1" applyAlignment="1">
      <alignment horizontal="left"/>
    </xf>
    <xf numFmtId="0" fontId="70" fillId="0" borderId="0" xfId="8" applyFont="1" applyAlignment="1">
      <alignment horizontal="left"/>
    </xf>
    <xf numFmtId="0" fontId="67" fillId="0" borderId="0" xfId="8" applyFont="1" applyAlignment="1">
      <alignment horizontal="left"/>
    </xf>
    <xf numFmtId="0" fontId="67" fillId="5" borderId="37" xfId="8" applyFont="1" applyFill="1" applyBorder="1" applyAlignment="1">
      <alignment horizontal="center" vertical="center"/>
    </xf>
    <xf numFmtId="0" fontId="67" fillId="5" borderId="50" xfId="8" applyFont="1" applyFill="1" applyBorder="1" applyAlignment="1">
      <alignment horizontal="center" vertical="center"/>
    </xf>
    <xf numFmtId="0" fontId="67" fillId="5" borderId="1" xfId="8" applyFont="1" applyFill="1" applyBorder="1" applyAlignment="1">
      <alignment horizontal="center" vertical="center"/>
    </xf>
    <xf numFmtId="0" fontId="67" fillId="10" borderId="52" xfId="8" applyFont="1" applyFill="1" applyBorder="1" applyAlignment="1">
      <alignment horizontal="center" vertical="center"/>
    </xf>
    <xf numFmtId="0" fontId="67" fillId="10" borderId="48" xfId="8" applyFont="1" applyFill="1" applyBorder="1" applyAlignment="1">
      <alignment horizontal="center" vertical="center"/>
    </xf>
    <xf numFmtId="0" fontId="67" fillId="10" borderId="49" xfId="8" applyFont="1" applyFill="1" applyBorder="1" applyAlignment="1">
      <alignment horizontal="center" vertical="center"/>
    </xf>
    <xf numFmtId="0" fontId="67" fillId="10" borderId="37" xfId="8" applyFont="1" applyFill="1" applyBorder="1" applyAlignment="1">
      <alignment horizontal="center" vertical="center"/>
    </xf>
    <xf numFmtId="0" fontId="67" fillId="10" borderId="50" xfId="8" applyFont="1" applyFill="1" applyBorder="1" applyAlignment="1">
      <alignment horizontal="center" vertical="center"/>
    </xf>
    <xf numFmtId="0" fontId="67" fillId="10" borderId="1" xfId="8" applyFont="1" applyFill="1" applyBorder="1" applyAlignment="1">
      <alignment horizontal="center" vertical="center"/>
    </xf>
    <xf numFmtId="0" fontId="67" fillId="5" borderId="53" xfId="8" applyFont="1" applyFill="1" applyBorder="1" applyAlignment="1">
      <alignment horizontal="center" vertical="center"/>
    </xf>
    <xf numFmtId="0" fontId="67" fillId="5" borderId="54" xfId="8" applyFont="1" applyFill="1" applyBorder="1" applyAlignment="1">
      <alignment horizontal="center" vertical="center"/>
    </xf>
    <xf numFmtId="0" fontId="67" fillId="5" borderId="3" xfId="8" applyFont="1" applyFill="1" applyBorder="1" applyAlignment="1">
      <alignment horizontal="center" vertical="center"/>
    </xf>
    <xf numFmtId="0" fontId="67" fillId="5" borderId="39" xfId="8" applyFont="1" applyFill="1" applyBorder="1" applyAlignment="1">
      <alignment horizontal="center" vertical="center"/>
    </xf>
    <xf numFmtId="0" fontId="67" fillId="5" borderId="51" xfId="8" applyFont="1" applyFill="1" applyBorder="1" applyAlignment="1">
      <alignment horizontal="center" vertical="center"/>
    </xf>
    <xf numFmtId="0" fontId="67" fillId="5" borderId="38" xfId="8" applyFont="1" applyFill="1" applyBorder="1" applyAlignment="1">
      <alignment horizontal="center" vertical="center"/>
    </xf>
    <xf numFmtId="0" fontId="71" fillId="10" borderId="1" xfId="8" applyFont="1" applyFill="1" applyBorder="1" applyAlignment="1">
      <alignment horizontal="center" vertical="center"/>
    </xf>
    <xf numFmtId="172" fontId="67" fillId="10" borderId="49" xfId="8" applyNumberFormat="1" applyFont="1" applyFill="1" applyBorder="1" applyAlignment="1">
      <alignment horizontal="center" vertical="center"/>
    </xf>
    <xf numFmtId="0" fontId="74" fillId="5" borderId="1" xfId="8" applyFont="1" applyFill="1" applyBorder="1" applyAlignment="1">
      <alignment horizontal="center" vertical="center"/>
    </xf>
    <xf numFmtId="172" fontId="67" fillId="5" borderId="1" xfId="8" applyNumberFormat="1" applyFont="1" applyFill="1" applyBorder="1" applyAlignment="1">
      <alignment horizontal="center" vertical="center"/>
    </xf>
    <xf numFmtId="172" fontId="67" fillId="10" borderId="1" xfId="8" applyNumberFormat="1" applyFont="1" applyFill="1" applyBorder="1" applyAlignment="1">
      <alignment horizontal="center" vertical="center"/>
    </xf>
    <xf numFmtId="172" fontId="71" fillId="10" borderId="1" xfId="8" applyNumberFormat="1" applyFont="1" applyFill="1" applyBorder="1" applyAlignment="1">
      <alignment horizontal="center" vertical="center"/>
    </xf>
    <xf numFmtId="172" fontId="67" fillId="0" borderId="1" xfId="8" applyNumberFormat="1" applyFont="1" applyBorder="1" applyAlignment="1">
      <alignment horizontal="center" vertical="center"/>
    </xf>
    <xf numFmtId="172" fontId="67" fillId="0" borderId="37" xfId="8" applyNumberFormat="1" applyFont="1" applyBorder="1" applyAlignment="1">
      <alignment horizontal="center" vertical="center"/>
    </xf>
    <xf numFmtId="0" fontId="67" fillId="10" borderId="53" xfId="8" applyFont="1" applyFill="1" applyBorder="1" applyAlignment="1">
      <alignment horizontal="center" vertical="center"/>
    </xf>
    <xf numFmtId="0" fontId="67" fillId="10" borderId="54" xfId="8" applyFont="1" applyFill="1" applyBorder="1" applyAlignment="1">
      <alignment horizontal="center" vertical="center"/>
    </xf>
    <xf numFmtId="0" fontId="67" fillId="10" borderId="3" xfId="8" applyFont="1" applyFill="1" applyBorder="1" applyAlignment="1">
      <alignment horizontal="center" vertical="center"/>
    </xf>
    <xf numFmtId="172" fontId="67" fillId="5" borderId="37" xfId="8" applyNumberFormat="1" applyFont="1" applyFill="1" applyBorder="1" applyAlignment="1">
      <alignment horizontal="center" vertical="center"/>
    </xf>
    <xf numFmtId="172" fontId="67" fillId="0" borderId="38" xfId="8" applyNumberFormat="1" applyFont="1" applyBorder="1" applyAlignment="1">
      <alignment horizontal="center" vertical="center"/>
    </xf>
    <xf numFmtId="184" fontId="67" fillId="10" borderId="1" xfId="8" applyNumberFormat="1" applyFont="1" applyFill="1" applyBorder="1" applyAlignment="1">
      <alignment horizontal="center" vertical="center"/>
    </xf>
    <xf numFmtId="184" fontId="67" fillId="0" borderId="1" xfId="8" applyNumberFormat="1" applyFont="1" applyBorder="1" applyAlignment="1">
      <alignment horizontal="center" vertical="center"/>
    </xf>
    <xf numFmtId="184" fontId="67" fillId="0" borderId="37" xfId="8" applyNumberFormat="1" applyFont="1" applyBorder="1" applyAlignment="1">
      <alignment horizontal="center" vertical="center"/>
    </xf>
    <xf numFmtId="184" fontId="67" fillId="5" borderId="1" xfId="8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8" fontId="17" fillId="0" borderId="1" xfId="0" applyNumberFormat="1" applyFont="1" applyFill="1" applyBorder="1" applyAlignment="1">
      <alignment horizontal="center" vertical="center" wrapText="1"/>
    </xf>
    <xf numFmtId="183" fontId="67" fillId="5" borderId="1" xfId="8" applyNumberFormat="1" applyFont="1" applyFill="1" applyBorder="1" applyAlignment="1">
      <alignment horizontal="center" vertical="center"/>
    </xf>
    <xf numFmtId="0" fontId="66" fillId="0" borderId="38" xfId="8" applyFont="1" applyFill="1" applyBorder="1" applyAlignment="1">
      <alignment horizontal="center" vertical="top"/>
    </xf>
    <xf numFmtId="0" fontId="11" fillId="10" borderId="12" xfId="0" applyFont="1" applyFill="1" applyBorder="1" applyAlignment="1">
      <alignment horizontal="center" vertical="center" textRotation="90" wrapText="1"/>
    </xf>
    <xf numFmtId="164" fontId="17" fillId="10" borderId="1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textRotation="90" wrapText="1"/>
    </xf>
    <xf numFmtId="49" fontId="11" fillId="10" borderId="1" xfId="1" applyNumberFormat="1" applyFont="1" applyFill="1" applyBorder="1" applyAlignment="1">
      <alignment horizontal="center" vertical="center"/>
    </xf>
    <xf numFmtId="0" fontId="11" fillId="10" borderId="2" xfId="1" applyFont="1" applyFill="1" applyBorder="1" applyAlignment="1">
      <alignment horizontal="left" vertical="center" wrapText="1"/>
    </xf>
    <xf numFmtId="164" fontId="0" fillId="10" borderId="1" xfId="0" applyNumberFormat="1" applyFill="1" applyBorder="1" applyAlignment="1">
      <alignment horizontal="center" vertical="center"/>
    </xf>
    <xf numFmtId="49" fontId="6" fillId="10" borderId="2" xfId="1" applyNumberFormat="1" applyFont="1" applyFill="1" applyBorder="1" applyAlignment="1">
      <alignment horizontal="left" vertical="center" wrapText="1"/>
    </xf>
    <xf numFmtId="1" fontId="17" fillId="10" borderId="1" xfId="0" applyNumberFormat="1" applyFont="1" applyFill="1" applyBorder="1" applyAlignment="1">
      <alignment horizontal="center" vertical="center"/>
    </xf>
    <xf numFmtId="165" fontId="17" fillId="10" borderId="1" xfId="0" applyNumberFormat="1" applyFont="1" applyFill="1" applyBorder="1" applyAlignment="1">
      <alignment horizontal="center" vertical="center"/>
    </xf>
    <xf numFmtId="164" fontId="17" fillId="10" borderId="1" xfId="0" applyNumberFormat="1" applyFont="1" applyFill="1" applyBorder="1" applyAlignment="1">
      <alignment horizontal="center"/>
    </xf>
    <xf numFmtId="164" fontId="17" fillId="10" borderId="1" xfId="0" applyNumberFormat="1" applyFont="1" applyFill="1" applyBorder="1" applyAlignment="1">
      <alignment horizontal="center" wrapText="1"/>
    </xf>
    <xf numFmtId="0" fontId="17" fillId="10" borderId="0" xfId="0" applyFont="1" applyFill="1" applyAlignment="1">
      <alignment horizontal="center"/>
    </xf>
    <xf numFmtId="0" fontId="11" fillId="10" borderId="1" xfId="1" applyFont="1" applyFill="1" applyBorder="1" applyAlignment="1">
      <alignment horizontal="left" vertical="center" wrapText="1"/>
    </xf>
    <xf numFmtId="166" fontId="17" fillId="10" borderId="1" xfId="0" applyNumberFormat="1" applyFont="1" applyFill="1" applyBorder="1" applyAlignment="1">
      <alignment horizontal="center" vertical="center"/>
    </xf>
    <xf numFmtId="0" fontId="0" fillId="10" borderId="1" xfId="0" applyFill="1" applyBorder="1"/>
    <xf numFmtId="164" fontId="0" fillId="10" borderId="1" xfId="0" applyNumberFormat="1" applyFill="1" applyBorder="1" applyAlignment="1">
      <alignment vertical="center"/>
    </xf>
    <xf numFmtId="0" fontId="0" fillId="10" borderId="1" xfId="0" applyFill="1" applyBorder="1" applyAlignment="1">
      <alignment wrapText="1"/>
    </xf>
    <xf numFmtId="0" fontId="0" fillId="10" borderId="0" xfId="0" applyFill="1"/>
    <xf numFmtId="165" fontId="1" fillId="10" borderId="1" xfId="0" applyNumberFormat="1" applyFont="1" applyFill="1" applyBorder="1" applyAlignment="1">
      <alignment horizontal="center" vertical="center"/>
    </xf>
    <xf numFmtId="164" fontId="0" fillId="10" borderId="1" xfId="0" applyNumberFormat="1" applyFill="1" applyBorder="1"/>
    <xf numFmtId="43" fontId="0" fillId="10" borderId="1" xfId="0" applyNumberFormat="1" applyFill="1" applyBorder="1"/>
    <xf numFmtId="182" fontId="17" fillId="10" borderId="1" xfId="0" applyNumberFormat="1" applyFont="1" applyFill="1" applyBorder="1" applyAlignment="1">
      <alignment horizontal="center" vertical="center"/>
    </xf>
    <xf numFmtId="165" fontId="0" fillId="10" borderId="1" xfId="0" applyNumberFormat="1" applyFill="1" applyBorder="1"/>
    <xf numFmtId="43" fontId="17" fillId="10" borderId="1" xfId="0" applyNumberFormat="1" applyFont="1" applyFill="1" applyBorder="1" applyAlignment="1">
      <alignment horizontal="center" vertical="center" wrapText="1"/>
    </xf>
    <xf numFmtId="169" fontId="17" fillId="10" borderId="1" xfId="0" applyNumberFormat="1" applyFont="1" applyFill="1" applyBorder="1" applyAlignment="1">
      <alignment horizontal="center" vertical="center" wrapText="1"/>
    </xf>
    <xf numFmtId="176" fontId="0" fillId="10" borderId="1" xfId="0" applyNumberFormat="1" applyFill="1" applyBorder="1"/>
    <xf numFmtId="176" fontId="17" fillId="10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/>
    <xf numFmtId="0" fontId="0" fillId="4" borderId="1" xfId="0" applyNumberFormat="1" applyFill="1" applyBorder="1"/>
    <xf numFmtId="1" fontId="0" fillId="10" borderId="1" xfId="0" applyNumberFormat="1" applyFill="1" applyBorder="1"/>
    <xf numFmtId="0" fontId="17" fillId="10" borderId="1" xfId="0" applyNumberFormat="1" applyFont="1" applyFill="1" applyBorder="1" applyAlignment="1">
      <alignment horizontal="center" vertical="center" wrapText="1"/>
    </xf>
    <xf numFmtId="177" fontId="17" fillId="10" borderId="1" xfId="0" applyNumberFormat="1" applyFont="1" applyFill="1" applyBorder="1" applyAlignment="1">
      <alignment horizontal="center" vertical="center" wrapText="1"/>
    </xf>
    <xf numFmtId="178" fontId="17" fillId="10" borderId="1" xfId="0" applyNumberFormat="1" applyFont="1" applyFill="1" applyBorder="1" applyAlignment="1">
      <alignment horizontal="center" vertical="center" wrapText="1"/>
    </xf>
    <xf numFmtId="0" fontId="33" fillId="0" borderId="1" xfId="0" applyNumberFormat="1" applyFont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 vertical="top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64" fontId="1" fillId="0" borderId="3" xfId="0" applyNumberFormat="1" applyFont="1" applyFill="1" applyBorder="1" applyAlignment="1">
      <alignment horizontal="center" vertical="center" wrapText="1"/>
    </xf>
    <xf numFmtId="164" fontId="17" fillId="0" borderId="13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textRotation="90" wrapText="1"/>
    </xf>
    <xf numFmtId="0" fontId="11" fillId="0" borderId="12" xfId="0" applyFont="1" applyFill="1" applyBorder="1" applyAlignment="1">
      <alignment horizontal="center" vertical="center" textRotation="90" wrapText="1"/>
    </xf>
    <xf numFmtId="0" fontId="11" fillId="0" borderId="13" xfId="0" applyFont="1" applyFill="1" applyBorder="1" applyAlignment="1">
      <alignment horizontal="center" vertical="center" textRotation="90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center" vertical="center" textRotation="90" wrapText="1"/>
    </xf>
    <xf numFmtId="0" fontId="11" fillId="0" borderId="1" xfId="0" applyFont="1" applyFill="1" applyBorder="1" applyAlignment="1">
      <alignment horizontal="center" vertical="center"/>
    </xf>
    <xf numFmtId="1" fontId="35" fillId="0" borderId="10" xfId="0" applyNumberFormat="1" applyFont="1" applyFill="1" applyBorder="1" applyAlignment="1">
      <alignment horizontal="center" vertical="top"/>
    </xf>
    <xf numFmtId="164" fontId="11" fillId="0" borderId="3" xfId="0" applyNumberFormat="1" applyFont="1" applyFill="1" applyBorder="1" applyAlignment="1">
      <alignment horizontal="center" vertical="center" wrapText="1"/>
    </xf>
    <xf numFmtId="164" fontId="11" fillId="0" borderId="12" xfId="0" applyNumberFormat="1" applyFont="1" applyFill="1" applyBorder="1" applyAlignment="1">
      <alignment horizontal="center" vertical="center" wrapText="1"/>
    </xf>
    <xf numFmtId="164" fontId="11" fillId="0" borderId="13" xfId="0" applyNumberFormat="1" applyFont="1" applyFill="1" applyBorder="1" applyAlignment="1">
      <alignment horizontal="center" vertical="center" wrapText="1"/>
    </xf>
    <xf numFmtId="0" fontId="38" fillId="0" borderId="1" xfId="6" applyFont="1" applyFill="1" applyBorder="1" applyAlignment="1">
      <alignment horizontal="center" vertical="center" textRotation="90" wrapText="1"/>
    </xf>
    <xf numFmtId="0" fontId="38" fillId="0" borderId="1" xfId="6" applyFont="1" applyFill="1" applyBorder="1" applyAlignment="1">
      <alignment horizontal="center" vertical="center"/>
    </xf>
    <xf numFmtId="0" fontId="38" fillId="0" borderId="1" xfId="6" applyFont="1" applyFill="1" applyBorder="1" applyAlignment="1">
      <alignment horizontal="center" vertical="center" wrapText="1"/>
    </xf>
    <xf numFmtId="0" fontId="37" fillId="0" borderId="0" xfId="4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35" fillId="0" borderId="10" xfId="5" applyFont="1" applyFill="1" applyBorder="1" applyAlignment="1">
      <alignment horizontal="center"/>
    </xf>
    <xf numFmtId="0" fontId="39" fillId="0" borderId="0" xfId="4" applyFont="1" applyFill="1" applyBorder="1" applyAlignment="1">
      <alignment horizontal="center"/>
    </xf>
    <xf numFmtId="0" fontId="37" fillId="0" borderId="0" xfId="4" applyFont="1" applyFill="1" applyBorder="1" applyAlignment="1">
      <alignment horizontal="center" wrapText="1"/>
    </xf>
    <xf numFmtId="0" fontId="35" fillId="0" borderId="0" xfId="5" applyFont="1" applyFill="1" applyBorder="1" applyAlignment="1">
      <alignment horizontal="center"/>
    </xf>
    <xf numFmtId="0" fontId="11" fillId="0" borderId="2" xfId="5" applyFont="1" applyFill="1" applyBorder="1" applyAlignment="1">
      <alignment horizontal="center" vertical="center"/>
    </xf>
    <xf numFmtId="0" fontId="11" fillId="0" borderId="7" xfId="5" applyFont="1" applyFill="1" applyBorder="1" applyAlignment="1">
      <alignment horizontal="center" vertical="center"/>
    </xf>
    <xf numFmtId="0" fontId="11" fillId="0" borderId="8" xfId="5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1" fillId="0" borderId="1" xfId="5" applyFont="1" applyFill="1" applyBorder="1" applyAlignment="1">
      <alignment horizontal="center" vertical="center"/>
    </xf>
    <xf numFmtId="0" fontId="37" fillId="0" borderId="0" xfId="4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1" fillId="0" borderId="0" xfId="7" applyFont="1" applyFill="1" applyAlignment="1">
      <alignment horizontal="center" vertical="center"/>
    </xf>
    <xf numFmtId="0" fontId="31" fillId="0" borderId="0" xfId="7" applyFont="1" applyFill="1" applyAlignment="1">
      <alignment horizontal="center" vertical="top" wrapText="1"/>
    </xf>
    <xf numFmtId="0" fontId="38" fillId="0" borderId="3" xfId="6" applyFont="1" applyFill="1" applyBorder="1" applyAlignment="1">
      <alignment horizontal="center" vertical="center" wrapText="1"/>
    </xf>
    <xf numFmtId="0" fontId="38" fillId="0" borderId="12" xfId="6" applyFont="1" applyFill="1" applyBorder="1" applyAlignment="1">
      <alignment horizontal="center" vertical="center" wrapText="1"/>
    </xf>
    <xf numFmtId="0" fontId="38" fillId="0" borderId="13" xfId="6" applyFont="1" applyFill="1" applyBorder="1" applyAlignment="1">
      <alignment horizontal="center" vertical="center" wrapText="1"/>
    </xf>
    <xf numFmtId="0" fontId="38" fillId="0" borderId="4" xfId="6" applyFont="1" applyFill="1" applyBorder="1" applyAlignment="1">
      <alignment horizontal="center" vertical="center" wrapText="1"/>
    </xf>
    <xf numFmtId="0" fontId="38" fillId="0" borderId="5" xfId="6" applyFont="1" applyFill="1" applyBorder="1" applyAlignment="1">
      <alignment horizontal="center" vertical="center" wrapText="1"/>
    </xf>
    <xf numFmtId="0" fontId="38" fillId="0" borderId="6" xfId="6" applyFont="1" applyFill="1" applyBorder="1" applyAlignment="1">
      <alignment horizontal="center" vertical="center" wrapText="1"/>
    </xf>
    <xf numFmtId="0" fontId="38" fillId="0" borderId="9" xfId="6" applyFont="1" applyFill="1" applyBorder="1" applyAlignment="1">
      <alignment horizontal="center" vertical="center" wrapText="1"/>
    </xf>
    <xf numFmtId="0" fontId="38" fillId="0" borderId="10" xfId="6" applyFont="1" applyFill="1" applyBorder="1" applyAlignment="1">
      <alignment horizontal="center" vertical="center" wrapText="1"/>
    </xf>
    <xf numFmtId="0" fontId="38" fillId="0" borderId="11" xfId="6" applyFont="1" applyFill="1" applyBorder="1" applyAlignment="1">
      <alignment horizontal="center" vertical="center" wrapText="1"/>
    </xf>
    <xf numFmtId="0" fontId="11" fillId="0" borderId="1" xfId="7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23" fillId="0" borderId="10" xfId="2" applyFont="1" applyFill="1" applyBorder="1" applyAlignment="1">
      <alignment horizontal="center"/>
    </xf>
    <xf numFmtId="0" fontId="0" fillId="0" borderId="3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164" fontId="17" fillId="0" borderId="3" xfId="0" applyNumberFormat="1" applyFont="1" applyFill="1" applyBorder="1" applyAlignment="1">
      <alignment horizontal="center" vertical="center" wrapText="1"/>
    </xf>
    <xf numFmtId="41" fontId="17" fillId="0" borderId="3" xfId="0" applyNumberFormat="1" applyFont="1" applyFill="1" applyBorder="1" applyAlignment="1">
      <alignment horizontal="center" vertical="center" wrapText="1"/>
    </xf>
    <xf numFmtId="41" fontId="17" fillId="0" borderId="13" xfId="0" applyNumberFormat="1" applyFont="1" applyFill="1" applyBorder="1" applyAlignment="1">
      <alignment horizontal="center" vertical="center" wrapText="1"/>
    </xf>
    <xf numFmtId="170" fontId="17" fillId="0" borderId="3" xfId="0" applyNumberFormat="1" applyFont="1" applyFill="1" applyBorder="1" applyAlignment="1">
      <alignment horizontal="center" vertical="center" wrapText="1"/>
    </xf>
    <xf numFmtId="170" fontId="17" fillId="0" borderId="13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/>
    </xf>
    <xf numFmtId="0" fontId="11" fillId="0" borderId="1" xfId="5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7" fillId="0" borderId="0" xfId="2" applyFont="1" applyFill="1" applyAlignment="1">
      <alignment horizontal="center"/>
    </xf>
    <xf numFmtId="0" fontId="35" fillId="0" borderId="0" xfId="0" applyFont="1" applyFill="1" applyAlignment="1">
      <alignment horizontal="center" vertical="center"/>
    </xf>
    <xf numFmtId="0" fontId="35" fillId="0" borderId="10" xfId="5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0" fontId="45" fillId="0" borderId="0" xfId="2" applyFont="1" applyAlignment="1">
      <alignment horizontal="center"/>
    </xf>
    <xf numFmtId="0" fontId="6" fillId="0" borderId="0" xfId="1" applyFont="1" applyAlignment="1">
      <alignment horizontal="center" vertical="top"/>
    </xf>
    <xf numFmtId="0" fontId="11" fillId="0" borderId="0" xfId="2" applyFont="1" applyFill="1" applyAlignment="1">
      <alignment horizontal="center"/>
    </xf>
    <xf numFmtId="0" fontId="14" fillId="0" borderId="3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31" fillId="0" borderId="4" xfId="2" applyFont="1" applyFill="1" applyBorder="1" applyAlignment="1">
      <alignment horizontal="center" vertical="center" wrapText="1"/>
    </xf>
    <xf numFmtId="0" fontId="31" fillId="0" borderId="9" xfId="2" applyFont="1" applyFill="1" applyBorder="1" applyAlignment="1">
      <alignment horizontal="center" vertical="center" wrapText="1"/>
    </xf>
    <xf numFmtId="0" fontId="31" fillId="0" borderId="1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45" fillId="0" borderId="0" xfId="2" applyFont="1" applyFill="1" applyAlignment="1">
      <alignment horizontal="center"/>
    </xf>
    <xf numFmtId="0" fontId="23" fillId="0" borderId="0" xfId="2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 wrapText="1"/>
    </xf>
    <xf numFmtId="0" fontId="17" fillId="0" borderId="13" xfId="0" applyNumberFormat="1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 wrapText="1"/>
    </xf>
    <xf numFmtId="0" fontId="14" fillId="0" borderId="1" xfId="3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0" fontId="14" fillId="0" borderId="2" xfId="2" applyFont="1" applyBorder="1" applyAlignment="1">
      <alignment horizontal="center" vertical="center" wrapText="1"/>
    </xf>
    <xf numFmtId="0" fontId="14" fillId="0" borderId="7" xfId="2" applyFont="1" applyBorder="1" applyAlignment="1">
      <alignment horizontal="center" vertical="center" wrapText="1"/>
    </xf>
    <xf numFmtId="0" fontId="14" fillId="0" borderId="8" xfId="2" applyFont="1" applyBorder="1" applyAlignment="1">
      <alignment horizontal="center" vertical="center" wrapText="1"/>
    </xf>
    <xf numFmtId="0" fontId="38" fillId="0" borderId="1" xfId="6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37" fillId="0" borderId="0" xfId="4" applyFont="1" applyFill="1" applyBorder="1" applyAlignment="1">
      <alignment horizontal="center" vertical="center" wrapText="1"/>
    </xf>
    <xf numFmtId="49" fontId="67" fillId="0" borderId="24" xfId="8" applyNumberFormat="1" applyFont="1" applyBorder="1" applyAlignment="1">
      <alignment horizontal="center" vertical="center"/>
    </xf>
    <xf numFmtId="49" fontId="67" fillId="0" borderId="26" xfId="8" applyNumberFormat="1" applyFont="1" applyBorder="1" applyAlignment="1">
      <alignment horizontal="center" vertical="center"/>
    </xf>
    <xf numFmtId="0" fontId="67" fillId="0" borderId="27" xfId="8" applyFont="1" applyBorder="1" applyAlignment="1">
      <alignment horizontal="left" vertical="center" wrapText="1" indent="2"/>
    </xf>
    <xf numFmtId="0" fontId="67" fillId="0" borderId="25" xfId="8" applyFont="1" applyBorder="1" applyAlignment="1">
      <alignment horizontal="left" vertical="center" wrapText="1" indent="2"/>
    </xf>
    <xf numFmtId="0" fontId="67" fillId="0" borderId="26" xfId="8" applyFont="1" applyBorder="1" applyAlignment="1">
      <alignment horizontal="left" vertical="center" wrapText="1" indent="2"/>
    </xf>
    <xf numFmtId="49" fontId="67" fillId="0" borderId="30" xfId="8" applyNumberFormat="1" applyFont="1" applyBorder="1" applyAlignment="1">
      <alignment horizontal="center" vertical="center"/>
    </xf>
    <xf numFmtId="49" fontId="67" fillId="0" borderId="8" xfId="8" applyNumberFormat="1" applyFont="1" applyBorder="1" applyAlignment="1">
      <alignment horizontal="center" vertical="center"/>
    </xf>
    <xf numFmtId="0" fontId="67" fillId="0" borderId="2" xfId="8" applyFont="1" applyBorder="1" applyAlignment="1">
      <alignment horizontal="left" vertical="center" wrapText="1" indent="1"/>
    </xf>
    <xf numFmtId="0" fontId="67" fillId="0" borderId="7" xfId="8" applyFont="1" applyBorder="1" applyAlignment="1">
      <alignment horizontal="left" vertical="center" wrapText="1" indent="1"/>
    </xf>
    <xf numFmtId="0" fontId="67" fillId="0" borderId="8" xfId="8" applyFont="1" applyBorder="1" applyAlignment="1">
      <alignment horizontal="left" vertical="center" wrapText="1" indent="1"/>
    </xf>
    <xf numFmtId="0" fontId="67" fillId="0" borderId="2" xfId="8" applyFont="1" applyBorder="1" applyAlignment="1">
      <alignment horizontal="left" vertical="center" wrapText="1" indent="2"/>
    </xf>
    <xf numFmtId="0" fontId="67" fillId="0" borderId="7" xfId="8" applyFont="1" applyBorder="1" applyAlignment="1">
      <alignment horizontal="left" vertical="center" wrapText="1" indent="2"/>
    </xf>
    <xf numFmtId="0" fontId="67" fillId="0" borderId="8" xfId="8" applyFont="1" applyBorder="1" applyAlignment="1">
      <alignment horizontal="left" vertical="center" wrapText="1" indent="2"/>
    </xf>
    <xf numFmtId="0" fontId="67" fillId="0" borderId="27" xfId="8" applyFont="1" applyBorder="1" applyAlignment="1">
      <alignment horizontal="left" vertical="center" wrapText="1" indent="1"/>
    </xf>
    <xf numFmtId="0" fontId="67" fillId="0" borderId="25" xfId="8" applyFont="1" applyBorder="1" applyAlignment="1">
      <alignment horizontal="left" vertical="center" wrapText="1" indent="1"/>
    </xf>
    <xf numFmtId="0" fontId="67" fillId="0" borderId="26" xfId="8" applyFont="1" applyBorder="1" applyAlignment="1">
      <alignment horizontal="left" vertical="center" wrapText="1" indent="1"/>
    </xf>
    <xf numFmtId="49" fontId="67" fillId="0" borderId="22" xfId="8" applyNumberFormat="1" applyFont="1" applyBorder="1" applyAlignment="1">
      <alignment horizontal="center" vertical="center"/>
    </xf>
    <xf numFmtId="49" fontId="67" fillId="0" borderId="11" xfId="8" applyNumberFormat="1" applyFont="1" applyBorder="1" applyAlignment="1">
      <alignment horizontal="center" vertical="center"/>
    </xf>
    <xf numFmtId="0" fontId="67" fillId="0" borderId="9" xfId="8" applyFont="1" applyBorder="1" applyAlignment="1">
      <alignment horizontal="left" vertical="center" wrapText="1"/>
    </xf>
    <xf numFmtId="0" fontId="67" fillId="0" borderId="10" xfId="8" applyFont="1" applyBorder="1" applyAlignment="1">
      <alignment horizontal="left" vertical="center" wrapText="1"/>
    </xf>
    <xf numFmtId="0" fontId="67" fillId="0" borderId="11" xfId="8" applyFont="1" applyBorder="1" applyAlignment="1">
      <alignment horizontal="left" vertical="center" wrapText="1"/>
    </xf>
    <xf numFmtId="0" fontId="67" fillId="0" borderId="2" xfId="8" applyFont="1" applyBorder="1" applyAlignment="1">
      <alignment horizontal="left" vertical="center" wrapText="1" indent="3"/>
    </xf>
    <xf numFmtId="0" fontId="67" fillId="0" borderId="7" xfId="8" applyFont="1" applyBorder="1" applyAlignment="1">
      <alignment horizontal="left" vertical="center" wrapText="1" indent="3"/>
    </xf>
    <xf numFmtId="0" fontId="67" fillId="0" borderId="8" xfId="8" applyFont="1" applyBorder="1" applyAlignment="1">
      <alignment horizontal="left" vertical="center" wrapText="1" indent="3"/>
    </xf>
    <xf numFmtId="49" fontId="67" fillId="5" borderId="30" xfId="8" applyNumberFormat="1" applyFont="1" applyFill="1" applyBorder="1" applyAlignment="1">
      <alignment horizontal="center" vertical="center"/>
    </xf>
    <xf numFmtId="49" fontId="67" fillId="5" borderId="8" xfId="8" applyNumberFormat="1" applyFont="1" applyFill="1" applyBorder="1" applyAlignment="1">
      <alignment horizontal="center" vertical="center"/>
    </xf>
    <xf numFmtId="0" fontId="67" fillId="5" borderId="2" xfId="8" applyFont="1" applyFill="1" applyBorder="1" applyAlignment="1">
      <alignment horizontal="left" vertical="center" wrapText="1" indent="1"/>
    </xf>
    <xf numFmtId="0" fontId="67" fillId="5" borderId="7" xfId="8" applyFont="1" applyFill="1" applyBorder="1" applyAlignment="1">
      <alignment horizontal="left" vertical="center" wrapText="1" indent="1"/>
    </xf>
    <xf numFmtId="0" fontId="67" fillId="5" borderId="8" xfId="8" applyFont="1" applyFill="1" applyBorder="1" applyAlignment="1">
      <alignment horizontal="left" vertical="center" wrapText="1" indent="1"/>
    </xf>
    <xf numFmtId="49" fontId="67" fillId="10" borderId="30" xfId="8" applyNumberFormat="1" applyFont="1" applyFill="1" applyBorder="1" applyAlignment="1">
      <alignment horizontal="center" vertical="center"/>
    </xf>
    <xf numFmtId="49" fontId="67" fillId="10" borderId="8" xfId="8" applyNumberFormat="1" applyFont="1" applyFill="1" applyBorder="1" applyAlignment="1">
      <alignment horizontal="center" vertical="center"/>
    </xf>
    <xf numFmtId="0" fontId="67" fillId="10" borderId="2" xfId="8" applyFont="1" applyFill="1" applyBorder="1" applyAlignment="1">
      <alignment horizontal="left" vertical="center" wrapText="1"/>
    </xf>
    <xf numFmtId="0" fontId="67" fillId="10" borderId="7" xfId="8" applyFont="1" applyFill="1" applyBorder="1" applyAlignment="1">
      <alignment horizontal="left" vertical="center" wrapText="1"/>
    </xf>
    <xf numFmtId="0" fontId="67" fillId="10" borderId="8" xfId="8" applyFont="1" applyFill="1" applyBorder="1" applyAlignment="1">
      <alignment horizontal="left" vertical="center" wrapText="1"/>
    </xf>
    <xf numFmtId="0" fontId="67" fillId="0" borderId="2" xfId="8" applyFont="1" applyBorder="1" applyAlignment="1">
      <alignment horizontal="left" vertical="center" wrapText="1" indent="4"/>
    </xf>
    <xf numFmtId="0" fontId="67" fillId="0" borderId="7" xfId="8" applyFont="1" applyBorder="1" applyAlignment="1">
      <alignment horizontal="left" vertical="center" wrapText="1" indent="4"/>
    </xf>
    <xf numFmtId="0" fontId="67" fillId="0" borderId="8" xfId="8" applyFont="1" applyBorder="1" applyAlignment="1">
      <alignment horizontal="left" vertical="center" wrapText="1" indent="4"/>
    </xf>
    <xf numFmtId="0" fontId="67" fillId="5" borderId="2" xfId="8" applyFont="1" applyFill="1" applyBorder="1" applyAlignment="1">
      <alignment horizontal="left" vertical="center" wrapText="1" indent="2"/>
    </xf>
    <xf numFmtId="0" fontId="67" fillId="5" borderId="7" xfId="8" applyFont="1" applyFill="1" applyBorder="1" applyAlignment="1">
      <alignment horizontal="left" vertical="center" wrapText="1" indent="2"/>
    </xf>
    <xf numFmtId="0" fontId="67" fillId="5" borderId="8" xfId="8" applyFont="1" applyFill="1" applyBorder="1" applyAlignment="1">
      <alignment horizontal="left" vertical="center" wrapText="1" indent="2"/>
    </xf>
    <xf numFmtId="0" fontId="67" fillId="5" borderId="2" xfId="8" applyFont="1" applyFill="1" applyBorder="1" applyAlignment="1">
      <alignment horizontal="left" vertical="center" wrapText="1" indent="3"/>
    </xf>
    <xf numFmtId="0" fontId="67" fillId="5" borderId="7" xfId="8" applyFont="1" applyFill="1" applyBorder="1" applyAlignment="1">
      <alignment horizontal="left" vertical="center" wrapText="1" indent="3"/>
    </xf>
    <xf numFmtId="0" fontId="67" fillId="5" borderId="8" xfId="8" applyFont="1" applyFill="1" applyBorder="1" applyAlignment="1">
      <alignment horizontal="left" vertical="center" wrapText="1" indent="3"/>
    </xf>
    <xf numFmtId="0" fontId="67" fillId="0" borderId="2" xfId="8" applyFont="1" applyBorder="1" applyAlignment="1">
      <alignment horizontal="left" vertical="center" wrapText="1" indent="5"/>
    </xf>
    <xf numFmtId="0" fontId="67" fillId="0" borderId="7" xfId="8" applyFont="1" applyBorder="1" applyAlignment="1">
      <alignment horizontal="left" vertical="center" wrapText="1" indent="5"/>
    </xf>
    <xf numFmtId="0" fontId="67" fillId="0" borderId="8" xfId="8" applyFont="1" applyBorder="1" applyAlignment="1">
      <alignment horizontal="left" vertical="center" wrapText="1" indent="5"/>
    </xf>
    <xf numFmtId="0" fontId="68" fillId="0" borderId="24" xfId="8" applyFont="1" applyBorder="1" applyAlignment="1">
      <alignment horizontal="center" vertical="top"/>
    </xf>
    <xf numFmtId="0" fontId="68" fillId="0" borderId="26" xfId="8" applyFont="1" applyBorder="1" applyAlignment="1">
      <alignment horizontal="center" vertical="top"/>
    </xf>
    <xf numFmtId="0" fontId="68" fillId="0" borderId="27" xfId="8" applyFont="1" applyBorder="1" applyAlignment="1">
      <alignment horizontal="center" vertical="top"/>
    </xf>
    <xf numFmtId="0" fontId="68" fillId="0" borderId="25" xfId="8" applyFont="1" applyBorder="1" applyAlignment="1">
      <alignment horizontal="center" vertical="top"/>
    </xf>
    <xf numFmtId="49" fontId="67" fillId="10" borderId="29" xfId="8" applyNumberFormat="1" applyFont="1" applyFill="1" applyBorder="1" applyAlignment="1">
      <alignment horizontal="left" vertical="center" wrapText="1"/>
    </xf>
    <xf numFmtId="49" fontId="67" fillId="10" borderId="19" xfId="8" applyNumberFormat="1" applyFont="1" applyFill="1" applyBorder="1" applyAlignment="1">
      <alignment horizontal="left" vertical="center" wrapText="1"/>
    </xf>
    <xf numFmtId="49" fontId="67" fillId="10" borderId="20" xfId="8" applyNumberFormat="1" applyFont="1" applyFill="1" applyBorder="1" applyAlignment="1">
      <alignment horizontal="left" vertical="center" wrapText="1"/>
    </xf>
    <xf numFmtId="49" fontId="48" fillId="0" borderId="31" xfId="8" applyNumberFormat="1" applyFont="1" applyBorder="1" applyAlignment="1">
      <alignment horizontal="center" vertical="center"/>
    </xf>
    <xf numFmtId="49" fontId="48" fillId="0" borderId="32" xfId="8" applyNumberFormat="1" applyFont="1" applyBorder="1" applyAlignment="1">
      <alignment horizontal="center" vertical="center"/>
    </xf>
    <xf numFmtId="49" fontId="48" fillId="0" borderId="35" xfId="8" applyNumberFormat="1" applyFont="1" applyBorder="1" applyAlignment="1">
      <alignment horizontal="center" vertical="center"/>
    </xf>
    <xf numFmtId="0" fontId="67" fillId="0" borderId="14" xfId="8" applyFont="1" applyBorder="1" applyAlignment="1">
      <alignment horizontal="center" vertical="center" wrapText="1"/>
    </xf>
    <xf numFmtId="0" fontId="67" fillId="0" borderId="16" xfId="8" applyFont="1" applyBorder="1" applyAlignment="1">
      <alignment horizontal="center" vertical="center" wrapText="1"/>
    </xf>
    <xf numFmtId="0" fontId="67" fillId="0" borderId="22" xfId="8" applyFont="1" applyBorder="1" applyAlignment="1">
      <alignment horizontal="center" vertical="center" wrapText="1"/>
    </xf>
    <xf numFmtId="0" fontId="67" fillId="0" borderId="11" xfId="8" applyFont="1" applyBorder="1" applyAlignment="1">
      <alignment horizontal="center" vertical="center" wrapText="1"/>
    </xf>
    <xf numFmtId="0" fontId="67" fillId="0" borderId="17" xfId="8" applyFont="1" applyBorder="1" applyAlignment="1">
      <alignment horizontal="center" vertical="center" wrapText="1"/>
    </xf>
    <xf numFmtId="0" fontId="67" fillId="0" borderId="15" xfId="8" applyFont="1" applyBorder="1" applyAlignment="1">
      <alignment horizontal="center" vertical="center" wrapText="1"/>
    </xf>
    <xf numFmtId="0" fontId="67" fillId="0" borderId="9" xfId="8" applyFont="1" applyBorder="1" applyAlignment="1">
      <alignment horizontal="center" vertical="center" wrapText="1"/>
    </xf>
    <xf numFmtId="0" fontId="67" fillId="0" borderId="10" xfId="8" applyFont="1" applyBorder="1" applyAlignment="1">
      <alignment horizontal="center" vertical="center" wrapText="1"/>
    </xf>
    <xf numFmtId="0" fontId="67" fillId="0" borderId="47" xfId="8" applyFont="1" applyBorder="1" applyAlignment="1">
      <alignment horizontal="center" vertical="center" wrapText="1"/>
    </xf>
    <xf numFmtId="0" fontId="67" fillId="0" borderId="36" xfId="8" applyFont="1" applyBorder="1" applyAlignment="1">
      <alignment horizontal="center" vertical="center" wrapText="1"/>
    </xf>
    <xf numFmtId="0" fontId="67" fillId="0" borderId="18" xfId="8" applyFont="1" applyBorder="1" applyAlignment="1">
      <alignment horizontal="center" vertical="center" wrapText="1"/>
    </xf>
    <xf numFmtId="0" fontId="67" fillId="0" borderId="20" xfId="8" applyFont="1" applyBorder="1" applyAlignment="1">
      <alignment horizontal="center" vertical="center" wrapText="1"/>
    </xf>
    <xf numFmtId="0" fontId="67" fillId="0" borderId="21" xfId="8" applyFont="1" applyBorder="1" applyAlignment="1">
      <alignment horizontal="center" vertical="center" wrapText="1"/>
    </xf>
    <xf numFmtId="49" fontId="67" fillId="0" borderId="56" xfId="8" applyNumberFormat="1" applyFont="1" applyBorder="1" applyAlignment="1">
      <alignment horizontal="center" vertical="center"/>
    </xf>
    <xf numFmtId="49" fontId="67" fillId="0" borderId="6" xfId="8" applyNumberFormat="1" applyFont="1" applyBorder="1" applyAlignment="1">
      <alignment horizontal="center" vertical="center"/>
    </xf>
    <xf numFmtId="0" fontId="67" fillId="10" borderId="4" xfId="8" applyFont="1" applyFill="1" applyBorder="1" applyAlignment="1">
      <alignment horizontal="left" vertical="center" wrapText="1"/>
    </xf>
    <xf numFmtId="0" fontId="67" fillId="10" borderId="5" xfId="8" applyFont="1" applyFill="1" applyBorder="1" applyAlignment="1">
      <alignment horizontal="left" vertical="center" wrapText="1"/>
    </xf>
    <xf numFmtId="0" fontId="67" fillId="10" borderId="6" xfId="8" applyFont="1" applyFill="1" applyBorder="1" applyAlignment="1">
      <alignment horizontal="left" vertical="center" wrapText="1"/>
    </xf>
    <xf numFmtId="0" fontId="67" fillId="0" borderId="2" xfId="8" applyFont="1" applyBorder="1" applyAlignment="1">
      <alignment horizontal="left" vertical="center" wrapText="1"/>
    </xf>
    <xf numFmtId="0" fontId="67" fillId="0" borderId="7" xfId="8" applyFont="1" applyBorder="1" applyAlignment="1">
      <alignment horizontal="left" vertical="center" wrapText="1"/>
    </xf>
    <xf numFmtId="0" fontId="67" fillId="0" borderId="8" xfId="8" applyFont="1" applyBorder="1" applyAlignment="1">
      <alignment horizontal="left" vertical="center" wrapText="1"/>
    </xf>
    <xf numFmtId="0" fontId="67" fillId="10" borderId="2" xfId="8" applyFont="1" applyFill="1" applyBorder="1" applyAlignment="1">
      <alignment horizontal="left" vertical="center" wrapText="1" indent="1"/>
    </xf>
    <xf numFmtId="0" fontId="67" fillId="10" borderId="7" xfId="8" applyFont="1" applyFill="1" applyBorder="1" applyAlignment="1">
      <alignment horizontal="left" vertical="center" wrapText="1" indent="1"/>
    </xf>
    <xf numFmtId="0" fontId="67" fillId="10" borderId="8" xfId="8" applyFont="1" applyFill="1" applyBorder="1" applyAlignment="1">
      <alignment horizontal="left" vertical="center" wrapText="1" indent="1"/>
    </xf>
    <xf numFmtId="0" fontId="67" fillId="0" borderId="27" xfId="8" applyFont="1" applyBorder="1" applyAlignment="1">
      <alignment horizontal="left" vertical="center" wrapText="1" indent="3"/>
    </xf>
    <xf numFmtId="0" fontId="67" fillId="0" borderId="25" xfId="8" applyFont="1" applyBorder="1" applyAlignment="1">
      <alignment horizontal="left" vertical="center" wrapText="1" indent="3"/>
    </xf>
    <xf numFmtId="0" fontId="67" fillId="0" borderId="26" xfId="8" applyFont="1" applyBorder="1" applyAlignment="1">
      <alignment horizontal="left" vertical="center" wrapText="1" indent="3"/>
    </xf>
    <xf numFmtId="0" fontId="61" fillId="0" borderId="31" xfId="8" applyFont="1" applyBorder="1" applyAlignment="1">
      <alignment horizontal="center"/>
    </xf>
    <xf numFmtId="0" fontId="61" fillId="0" borderId="32" xfId="8" applyFont="1" applyBorder="1" applyAlignment="1">
      <alignment horizontal="center"/>
    </xf>
    <xf numFmtId="0" fontId="61" fillId="0" borderId="35" xfId="8" applyFont="1" applyBorder="1" applyAlignment="1">
      <alignment horizontal="center"/>
    </xf>
    <xf numFmtId="0" fontId="67" fillId="0" borderId="27" xfId="8" applyFont="1" applyBorder="1" applyAlignment="1">
      <alignment horizontal="left" vertical="center" wrapText="1"/>
    </xf>
    <xf numFmtId="0" fontId="67" fillId="0" borderId="25" xfId="8" applyFont="1" applyBorder="1" applyAlignment="1">
      <alignment horizontal="left" vertical="center" wrapText="1"/>
    </xf>
    <xf numFmtId="0" fontId="67" fillId="0" borderId="26" xfId="8" applyFont="1" applyBorder="1" applyAlignment="1">
      <alignment horizontal="left" vertical="center" wrapText="1"/>
    </xf>
    <xf numFmtId="49" fontId="67" fillId="10" borderId="29" xfId="8" applyNumberFormat="1" applyFont="1" applyFill="1" applyBorder="1" applyAlignment="1">
      <alignment horizontal="center" vertical="center"/>
    </xf>
    <xf numFmtId="49" fontId="67" fillId="10" borderId="20" xfId="8" applyNumberFormat="1" applyFont="1" applyFill="1" applyBorder="1" applyAlignment="1">
      <alignment horizontal="center" vertical="center"/>
    </xf>
    <xf numFmtId="0" fontId="67" fillId="10" borderId="18" xfId="8" applyFont="1" applyFill="1" applyBorder="1" applyAlignment="1">
      <alignment horizontal="left" vertical="center" wrapText="1"/>
    </xf>
    <xf numFmtId="0" fontId="67" fillId="10" borderId="19" xfId="8" applyFont="1" applyFill="1" applyBorder="1" applyAlignment="1">
      <alignment horizontal="left" vertical="center" wrapText="1"/>
    </xf>
    <xf numFmtId="0" fontId="67" fillId="10" borderId="20" xfId="8" applyFont="1" applyFill="1" applyBorder="1" applyAlignment="1">
      <alignment horizontal="left" vertical="center" wrapText="1"/>
    </xf>
    <xf numFmtId="49" fontId="67" fillId="0" borderId="29" xfId="8" applyNumberFormat="1" applyFont="1" applyBorder="1" applyAlignment="1">
      <alignment horizontal="center" vertical="center"/>
    </xf>
    <xf numFmtId="49" fontId="67" fillId="0" borderId="20" xfId="8" applyNumberFormat="1" applyFont="1" applyBorder="1" applyAlignment="1">
      <alignment horizontal="center" vertical="center"/>
    </xf>
    <xf numFmtId="0" fontId="67" fillId="0" borderId="18" xfId="8" applyFont="1" applyBorder="1" applyAlignment="1">
      <alignment horizontal="left" vertical="center" wrapText="1"/>
    </xf>
    <xf numFmtId="0" fontId="67" fillId="0" borderId="19" xfId="8" applyFont="1" applyBorder="1" applyAlignment="1">
      <alignment horizontal="left" vertical="center" wrapText="1"/>
    </xf>
    <xf numFmtId="0" fontId="67" fillId="0" borderId="20" xfId="8" applyFont="1" applyBorder="1" applyAlignment="1">
      <alignment horizontal="left" vertical="center" wrapText="1"/>
    </xf>
    <xf numFmtId="49" fontId="67" fillId="5" borderId="24" xfId="8" applyNumberFormat="1" applyFont="1" applyFill="1" applyBorder="1" applyAlignment="1">
      <alignment horizontal="center" vertical="center"/>
    </xf>
    <xf numFmtId="49" fontId="67" fillId="5" borderId="26" xfId="8" applyNumberFormat="1" applyFont="1" applyFill="1" applyBorder="1" applyAlignment="1">
      <alignment horizontal="center" vertical="center"/>
    </xf>
    <xf numFmtId="0" fontId="67" fillId="5" borderId="27" xfId="8" applyFont="1" applyFill="1" applyBorder="1" applyAlignment="1">
      <alignment horizontal="left" vertical="center" wrapText="1" indent="2"/>
    </xf>
    <xf numFmtId="0" fontId="67" fillId="5" borderId="25" xfId="8" applyFont="1" applyFill="1" applyBorder="1" applyAlignment="1">
      <alignment horizontal="left" vertical="center" wrapText="1" indent="2"/>
    </xf>
    <xf numFmtId="0" fontId="67" fillId="5" borderId="26" xfId="8" applyFont="1" applyFill="1" applyBorder="1" applyAlignment="1">
      <alignment horizontal="left" vertical="center" wrapText="1" indent="2"/>
    </xf>
    <xf numFmtId="0" fontId="67" fillId="10" borderId="18" xfId="8" applyFont="1" applyFill="1" applyBorder="1" applyAlignment="1">
      <alignment horizontal="left" vertical="center" wrapText="1" indent="1"/>
    </xf>
    <xf numFmtId="0" fontId="67" fillId="10" borderId="19" xfId="8" applyFont="1" applyFill="1" applyBorder="1" applyAlignment="1">
      <alignment horizontal="left" vertical="center" wrapText="1" indent="1"/>
    </xf>
    <xf numFmtId="0" fontId="67" fillId="10" borderId="20" xfId="8" applyFont="1" applyFill="1" applyBorder="1" applyAlignment="1">
      <alignment horizontal="left" vertical="center" wrapText="1" indent="1"/>
    </xf>
    <xf numFmtId="0" fontId="67" fillId="5" borderId="2" xfId="8" applyFont="1" applyFill="1" applyBorder="1" applyAlignment="1">
      <alignment horizontal="left" vertical="center" wrapText="1" indent="4"/>
    </xf>
    <xf numFmtId="0" fontId="67" fillId="5" borderId="7" xfId="8" applyFont="1" applyFill="1" applyBorder="1" applyAlignment="1">
      <alignment horizontal="left" vertical="center" wrapText="1" indent="4"/>
    </xf>
    <xf numFmtId="0" fontId="67" fillId="5" borderId="8" xfId="8" applyFont="1" applyFill="1" applyBorder="1" applyAlignment="1">
      <alignment horizontal="left" vertical="center" wrapText="1" indent="4"/>
    </xf>
    <xf numFmtId="0" fontId="65" fillId="0" borderId="18" xfId="8" applyFont="1" applyBorder="1" applyAlignment="1">
      <alignment horizontal="center" vertical="center" wrapText="1"/>
    </xf>
    <xf numFmtId="0" fontId="65" fillId="0" borderId="21" xfId="8" applyFont="1" applyBorder="1" applyAlignment="1">
      <alignment horizontal="center" vertical="center" wrapText="1"/>
    </xf>
    <xf numFmtId="0" fontId="66" fillId="0" borderId="24" xfId="8" applyFont="1" applyBorder="1" applyAlignment="1">
      <alignment horizontal="center" vertical="top"/>
    </xf>
    <xf numFmtId="0" fontId="66" fillId="0" borderId="26" xfId="8" applyFont="1" applyBorder="1" applyAlignment="1">
      <alignment horizontal="center" vertical="top"/>
    </xf>
    <xf numFmtId="0" fontId="66" fillId="0" borderId="27" xfId="8" applyFont="1" applyBorder="1" applyAlignment="1">
      <alignment horizontal="center" vertical="top"/>
    </xf>
    <xf numFmtId="0" fontId="66" fillId="0" borderId="25" xfId="8" applyFont="1" applyBorder="1" applyAlignment="1">
      <alignment horizontal="center" vertical="top"/>
    </xf>
    <xf numFmtId="0" fontId="65" fillId="0" borderId="14" xfId="8" applyFont="1" applyBorder="1" applyAlignment="1">
      <alignment horizontal="center" vertical="center" wrapText="1"/>
    </xf>
    <xf numFmtId="0" fontId="65" fillId="0" borderId="16" xfId="8" applyFont="1" applyBorder="1" applyAlignment="1">
      <alignment horizontal="center" vertical="center" wrapText="1"/>
    </xf>
    <xf numFmtId="0" fontId="65" fillId="0" borderId="22" xfId="8" applyFont="1" applyBorder="1" applyAlignment="1">
      <alignment horizontal="center" vertical="center" wrapText="1"/>
    </xf>
    <xf numFmtId="0" fontId="65" fillId="0" borderId="11" xfId="8" applyFont="1" applyBorder="1" applyAlignment="1">
      <alignment horizontal="center" vertical="center" wrapText="1"/>
    </xf>
    <xf numFmtId="0" fontId="65" fillId="0" borderId="17" xfId="8" applyFont="1" applyBorder="1" applyAlignment="1">
      <alignment horizontal="center" vertical="center" wrapText="1"/>
    </xf>
    <xf numFmtId="0" fontId="65" fillId="0" borderId="15" xfId="8" applyFont="1" applyBorder="1" applyAlignment="1">
      <alignment horizontal="center" vertical="center" wrapText="1"/>
    </xf>
    <xf numFmtId="0" fontId="65" fillId="0" borderId="9" xfId="8" applyFont="1" applyBorder="1" applyAlignment="1">
      <alignment horizontal="center" vertical="center" wrapText="1"/>
    </xf>
    <xf numFmtId="0" fontId="65" fillId="0" borderId="10" xfId="8" applyFont="1" applyBorder="1" applyAlignment="1">
      <alignment horizontal="center" vertical="center" wrapText="1"/>
    </xf>
    <xf numFmtId="0" fontId="65" fillId="0" borderId="47" xfId="8" applyFont="1" applyBorder="1" applyAlignment="1">
      <alignment horizontal="center" vertical="center" wrapText="1"/>
    </xf>
    <xf numFmtId="0" fontId="65" fillId="0" borderId="36" xfId="8" applyFont="1" applyBorder="1" applyAlignment="1">
      <alignment horizontal="center" vertical="center" wrapText="1"/>
    </xf>
    <xf numFmtId="0" fontId="65" fillId="0" borderId="20" xfId="8" applyFont="1" applyBorder="1" applyAlignment="1">
      <alignment horizontal="center" vertical="center" wrapText="1"/>
    </xf>
    <xf numFmtId="49" fontId="61" fillId="0" borderId="10" xfId="8" applyNumberFormat="1" applyFont="1" applyBorder="1" applyAlignment="1">
      <alignment horizontal="center"/>
    </xf>
    <xf numFmtId="0" fontId="64" fillId="0" borderId="5" xfId="8" applyFont="1" applyBorder="1" applyAlignment="1">
      <alignment horizontal="center" vertical="top"/>
    </xf>
    <xf numFmtId="0" fontId="64" fillId="0" borderId="0" xfId="8" applyFont="1" applyBorder="1" applyAlignment="1">
      <alignment horizontal="center" vertical="top"/>
    </xf>
    <xf numFmtId="0" fontId="48" fillId="0" borderId="46" xfId="8" applyFont="1" applyBorder="1" applyAlignment="1">
      <alignment horizontal="center" vertical="center"/>
    </xf>
    <xf numFmtId="49" fontId="61" fillId="0" borderId="0" xfId="8" applyNumberFormat="1" applyFont="1" applyBorder="1" applyAlignment="1">
      <alignment horizontal="left"/>
    </xf>
    <xf numFmtId="0" fontId="60" fillId="0" borderId="0" xfId="9" applyNumberFormat="1" applyFont="1" applyAlignment="1">
      <alignment wrapText="1"/>
    </xf>
    <xf numFmtId="0" fontId="59" fillId="0" borderId="0" xfId="9" applyNumberFormat="1" applyFont="1" applyAlignment="1">
      <alignment wrapText="1"/>
    </xf>
    <xf numFmtId="0" fontId="58" fillId="0" borderId="0" xfId="9" applyNumberFormat="1" applyFont="1" applyAlignment="1">
      <alignment vertical="top" wrapText="1"/>
    </xf>
    <xf numFmtId="0" fontId="57" fillId="8" borderId="41" xfId="9" applyNumberFormat="1" applyFont="1" applyFill="1" applyBorder="1" applyAlignment="1">
      <alignment vertical="top" wrapText="1"/>
    </xf>
    <xf numFmtId="0" fontId="57" fillId="9" borderId="42" xfId="9" applyNumberFormat="1" applyFont="1" applyFill="1" applyBorder="1" applyAlignment="1">
      <alignment vertical="top" wrapText="1"/>
    </xf>
    <xf numFmtId="173" fontId="57" fillId="9" borderId="42" xfId="9" applyNumberFormat="1" applyFont="1" applyFill="1" applyBorder="1" applyAlignment="1">
      <alignment horizontal="right" vertical="top"/>
    </xf>
    <xf numFmtId="0" fontId="54" fillId="7" borderId="42" xfId="9" applyNumberFormat="1" applyFont="1" applyFill="1" applyBorder="1" applyAlignment="1">
      <alignment vertical="top" wrapText="1" indent="2"/>
    </xf>
    <xf numFmtId="173" fontId="54" fillId="7" borderId="42" xfId="9" applyNumberFormat="1" applyFont="1" applyFill="1" applyBorder="1" applyAlignment="1">
      <alignment horizontal="right" vertical="top"/>
    </xf>
    <xf numFmtId="0" fontId="56" fillId="0" borderId="42" xfId="9" applyNumberFormat="1" applyFont="1" applyBorder="1" applyAlignment="1">
      <alignment vertical="top" wrapText="1" indent="4"/>
    </xf>
    <xf numFmtId="175" fontId="56" fillId="0" borderId="42" xfId="9" applyNumberFormat="1" applyFont="1" applyBorder="1" applyAlignment="1">
      <alignment horizontal="right" vertical="top"/>
    </xf>
    <xf numFmtId="173" fontId="56" fillId="0" borderId="42" xfId="9" applyNumberFormat="1" applyFont="1" applyBorder="1" applyAlignment="1">
      <alignment horizontal="right" vertical="top"/>
    </xf>
    <xf numFmtId="0" fontId="55" fillId="8" borderId="41" xfId="9" applyNumberFormat="1" applyFont="1" applyFill="1" applyBorder="1" applyAlignment="1">
      <alignment vertical="top"/>
    </xf>
    <xf numFmtId="173" fontId="55" fillId="8" borderId="41" xfId="9" applyNumberFormat="1" applyFont="1" applyFill="1" applyBorder="1" applyAlignment="1">
      <alignment horizontal="right" vertical="top"/>
    </xf>
    <xf numFmtId="172" fontId="13" fillId="0" borderId="2" xfId="8" applyNumberFormat="1" applyFont="1" applyFill="1" applyBorder="1" applyAlignment="1">
      <alignment horizontal="center" vertical="center"/>
    </xf>
    <xf numFmtId="172" fontId="13" fillId="0" borderId="7" xfId="8" applyNumberFormat="1" applyFont="1" applyFill="1" applyBorder="1" applyAlignment="1">
      <alignment horizontal="center" vertical="center"/>
    </xf>
    <xf numFmtId="172" fontId="13" fillId="0" borderId="8" xfId="8" applyNumberFormat="1" applyFont="1" applyFill="1" applyBorder="1" applyAlignment="1">
      <alignment horizontal="center" vertical="center"/>
    </xf>
    <xf numFmtId="49" fontId="50" fillId="0" borderId="30" xfId="8" applyNumberFormat="1" applyFont="1" applyBorder="1" applyAlignment="1">
      <alignment horizontal="center" vertical="center"/>
    </xf>
    <xf numFmtId="49" fontId="50" fillId="0" borderId="7" xfId="8" applyNumberFormat="1" applyFont="1" applyBorder="1" applyAlignment="1">
      <alignment horizontal="center" vertical="center"/>
    </xf>
    <xf numFmtId="49" fontId="50" fillId="0" borderId="8" xfId="8" applyNumberFormat="1" applyFont="1" applyBorder="1" applyAlignment="1">
      <alignment horizontal="center" vertical="center"/>
    </xf>
    <xf numFmtId="0" fontId="50" fillId="0" borderId="2" xfId="8" applyFont="1" applyFill="1" applyBorder="1" applyAlignment="1">
      <alignment horizontal="left" vertical="center"/>
    </xf>
    <xf numFmtId="0" fontId="50" fillId="0" borderId="7" xfId="8" applyFont="1" applyFill="1" applyBorder="1" applyAlignment="1">
      <alignment horizontal="left" vertical="center"/>
    </xf>
    <xf numFmtId="0" fontId="50" fillId="0" borderId="8" xfId="8" applyFont="1" applyFill="1" applyBorder="1" applyAlignment="1">
      <alignment horizontal="left" vertical="center"/>
    </xf>
    <xf numFmtId="172" fontId="50" fillId="0" borderId="2" xfId="8" applyNumberFormat="1" applyFont="1" applyFill="1" applyBorder="1" applyAlignment="1">
      <alignment horizontal="center" vertical="center"/>
    </xf>
    <xf numFmtId="172" fontId="50" fillId="0" borderId="7" xfId="8" applyNumberFormat="1" applyFont="1" applyFill="1" applyBorder="1" applyAlignment="1">
      <alignment horizontal="center" vertical="center"/>
    </xf>
    <xf numFmtId="172" fontId="50" fillId="0" borderId="8" xfId="8" applyNumberFormat="1" applyFont="1" applyFill="1" applyBorder="1" applyAlignment="1">
      <alignment horizontal="center" vertical="center"/>
    </xf>
    <xf numFmtId="49" fontId="13" fillId="0" borderId="30" xfId="8" applyNumberFormat="1" applyFont="1" applyBorder="1" applyAlignment="1">
      <alignment horizontal="center" vertical="center"/>
    </xf>
    <xf numFmtId="49" fontId="13" fillId="0" borderId="7" xfId="8" applyNumberFormat="1" applyFont="1" applyBorder="1" applyAlignment="1">
      <alignment horizontal="center" vertical="center"/>
    </xf>
    <xf numFmtId="49" fontId="13" fillId="0" borderId="8" xfId="8" applyNumberFormat="1" applyFont="1" applyBorder="1" applyAlignment="1">
      <alignment horizontal="center" vertical="center"/>
    </xf>
    <xf numFmtId="0" fontId="13" fillId="0" borderId="2" xfId="8" applyFont="1" applyFill="1" applyBorder="1" applyAlignment="1">
      <alignment horizontal="left" vertical="center"/>
    </xf>
    <xf numFmtId="0" fontId="13" fillId="0" borderId="7" xfId="8" applyFont="1" applyFill="1" applyBorder="1" applyAlignment="1">
      <alignment horizontal="left" vertical="center"/>
    </xf>
    <xf numFmtId="0" fontId="13" fillId="0" borderId="8" xfId="8" applyFont="1" applyFill="1" applyBorder="1" applyAlignment="1">
      <alignment horizontal="left" vertical="center"/>
    </xf>
    <xf numFmtId="172" fontId="13" fillId="0" borderId="23" xfId="8" applyNumberFormat="1" applyFont="1" applyFill="1" applyBorder="1" applyAlignment="1">
      <alignment horizontal="center" vertical="center"/>
    </xf>
    <xf numFmtId="0" fontId="13" fillId="0" borderId="2" xfId="8" applyFont="1" applyBorder="1" applyAlignment="1">
      <alignment horizontal="left" vertical="center"/>
    </xf>
    <xf numFmtId="0" fontId="13" fillId="0" borderId="7" xfId="8" applyFont="1" applyBorder="1" applyAlignment="1">
      <alignment horizontal="left" vertical="center"/>
    </xf>
    <xf numFmtId="0" fontId="13" fillId="0" borderId="8" xfId="8" applyFont="1" applyBorder="1" applyAlignment="1">
      <alignment horizontal="left" vertical="center"/>
    </xf>
    <xf numFmtId="0" fontId="13" fillId="0" borderId="2" xfId="8" applyFont="1" applyBorder="1" applyAlignment="1">
      <alignment horizontal="center" vertical="center"/>
    </xf>
    <xf numFmtId="0" fontId="13" fillId="0" borderId="7" xfId="8" applyFont="1" applyBorder="1" applyAlignment="1">
      <alignment horizontal="center" vertical="center"/>
    </xf>
    <xf numFmtId="0" fontId="13" fillId="0" borderId="8" xfId="8" applyFont="1" applyBorder="1" applyAlignment="1">
      <alignment horizontal="center" vertical="center"/>
    </xf>
    <xf numFmtId="0" fontId="13" fillId="0" borderId="23" xfId="8" applyFont="1" applyBorder="1" applyAlignment="1">
      <alignment horizontal="center" vertical="center"/>
    </xf>
    <xf numFmtId="49" fontId="13" fillId="0" borderId="24" xfId="8" applyNumberFormat="1" applyFont="1" applyBorder="1" applyAlignment="1">
      <alignment horizontal="center" vertical="center"/>
    </xf>
    <xf numFmtId="49" fontId="13" fillId="0" borderId="25" xfId="8" applyNumberFormat="1" applyFont="1" applyBorder="1" applyAlignment="1">
      <alignment horizontal="center" vertical="center"/>
    </xf>
    <xf numFmtId="49" fontId="13" fillId="0" borderId="26" xfId="8" applyNumberFormat="1" applyFont="1" applyBorder="1" applyAlignment="1">
      <alignment horizontal="center" vertical="center"/>
    </xf>
    <xf numFmtId="0" fontId="13" fillId="0" borderId="27" xfId="8" applyFont="1" applyBorder="1" applyAlignment="1">
      <alignment horizontal="left" vertical="center"/>
    </xf>
    <xf numFmtId="0" fontId="13" fillId="0" borderId="25" xfId="8" applyFont="1" applyBorder="1" applyAlignment="1">
      <alignment horizontal="left" vertical="center"/>
    </xf>
    <xf numFmtId="0" fontId="13" fillId="0" borderId="26" xfId="8" applyFont="1" applyBorder="1" applyAlignment="1">
      <alignment horizontal="left" vertical="center"/>
    </xf>
    <xf numFmtId="0" fontId="13" fillId="0" borderId="27" xfId="8" applyFont="1" applyBorder="1" applyAlignment="1">
      <alignment horizontal="center" vertical="center"/>
    </xf>
    <xf numFmtId="0" fontId="13" fillId="0" borderId="25" xfId="8" applyFont="1" applyBorder="1" applyAlignment="1">
      <alignment horizontal="center" vertical="center"/>
    </xf>
    <xf numFmtId="0" fontId="13" fillId="0" borderId="26" xfId="8" applyFont="1" applyBorder="1" applyAlignment="1">
      <alignment horizontal="center" vertical="center"/>
    </xf>
    <xf numFmtId="0" fontId="13" fillId="0" borderId="28" xfId="8" applyFont="1" applyBorder="1" applyAlignment="1">
      <alignment horizontal="center" vertical="center"/>
    </xf>
    <xf numFmtId="49" fontId="50" fillId="0" borderId="29" xfId="8" applyNumberFormat="1" applyFont="1" applyBorder="1" applyAlignment="1">
      <alignment horizontal="center" vertical="center"/>
    </xf>
    <xf numFmtId="49" fontId="50" fillId="0" borderId="19" xfId="8" applyNumberFormat="1" applyFont="1" applyBorder="1" applyAlignment="1">
      <alignment horizontal="center" vertical="center"/>
    </xf>
    <xf numFmtId="49" fontId="50" fillId="0" borderId="20" xfId="8" applyNumberFormat="1" applyFont="1" applyBorder="1" applyAlignment="1">
      <alignment horizontal="center" vertical="center"/>
    </xf>
    <xf numFmtId="0" fontId="50" fillId="0" borderId="18" xfId="8" applyFont="1" applyBorder="1" applyAlignment="1">
      <alignment horizontal="left" vertical="center"/>
    </xf>
    <xf numFmtId="0" fontId="50" fillId="0" borderId="19" xfId="8" applyFont="1" applyBorder="1" applyAlignment="1">
      <alignment horizontal="left" vertical="center"/>
    </xf>
    <xf numFmtId="0" fontId="50" fillId="0" borderId="20" xfId="8" applyFont="1" applyBorder="1" applyAlignment="1">
      <alignment horizontal="left" vertical="center"/>
    </xf>
    <xf numFmtId="0" fontId="50" fillId="0" borderId="18" xfId="8" applyFont="1" applyBorder="1" applyAlignment="1">
      <alignment horizontal="center" vertical="center"/>
    </xf>
    <xf numFmtId="0" fontId="50" fillId="0" borderId="19" xfId="8" applyFont="1" applyBorder="1" applyAlignment="1">
      <alignment horizontal="center" vertical="center"/>
    </xf>
    <xf numFmtId="0" fontId="50" fillId="0" borderId="20" xfId="8" applyFont="1" applyBorder="1" applyAlignment="1">
      <alignment horizontal="center" vertical="center"/>
    </xf>
    <xf numFmtId="0" fontId="50" fillId="0" borderId="21" xfId="8" applyFont="1" applyBorder="1" applyAlignment="1">
      <alignment horizontal="center" vertical="center"/>
    </xf>
    <xf numFmtId="49" fontId="50" fillId="0" borderId="24" xfId="8" applyNumberFormat="1" applyFont="1" applyBorder="1" applyAlignment="1">
      <alignment horizontal="center" vertical="center"/>
    </xf>
    <xf numFmtId="49" fontId="50" fillId="0" borderId="25" xfId="8" applyNumberFormat="1" applyFont="1" applyBorder="1" applyAlignment="1">
      <alignment horizontal="center" vertical="center"/>
    </xf>
    <xf numFmtId="49" fontId="50" fillId="0" borderId="26" xfId="8" applyNumberFormat="1" applyFont="1" applyBorder="1" applyAlignment="1">
      <alignment horizontal="center" vertical="center"/>
    </xf>
    <xf numFmtId="0" fontId="50" fillId="0" borderId="27" xfId="8" applyFont="1" applyBorder="1" applyAlignment="1">
      <alignment horizontal="left" vertical="center" wrapText="1"/>
    </xf>
    <xf numFmtId="0" fontId="50" fillId="0" borderId="25" xfId="8" applyFont="1" applyBorder="1" applyAlignment="1">
      <alignment horizontal="left" vertical="center" wrapText="1"/>
    </xf>
    <xf numFmtId="0" fontId="50" fillId="0" borderId="26" xfId="8" applyFont="1" applyBorder="1" applyAlignment="1">
      <alignment horizontal="left" vertical="center" wrapText="1"/>
    </xf>
    <xf numFmtId="172" fontId="50" fillId="0" borderId="27" xfId="8" applyNumberFormat="1" applyFont="1" applyBorder="1" applyAlignment="1">
      <alignment horizontal="center" vertical="center"/>
    </xf>
    <xf numFmtId="0" fontId="50" fillId="0" borderId="25" xfId="8" applyFont="1" applyBorder="1" applyAlignment="1">
      <alignment horizontal="center" vertical="center"/>
    </xf>
    <xf numFmtId="0" fontId="50" fillId="0" borderId="26" xfId="8" applyFont="1" applyBorder="1" applyAlignment="1">
      <alignment horizontal="center" vertical="center"/>
    </xf>
    <xf numFmtId="49" fontId="13" fillId="0" borderId="31" xfId="8" applyNumberFormat="1" applyFont="1" applyBorder="1" applyAlignment="1">
      <alignment horizontal="center" vertical="center"/>
    </xf>
    <xf numFmtId="49" fontId="13" fillId="0" borderId="32" xfId="8" applyNumberFormat="1" applyFont="1" applyBorder="1" applyAlignment="1">
      <alignment horizontal="center" vertical="center"/>
    </xf>
    <xf numFmtId="49" fontId="13" fillId="0" borderId="35" xfId="8" applyNumberFormat="1" applyFont="1" applyBorder="1" applyAlignment="1">
      <alignment horizontal="center" vertical="center"/>
    </xf>
    <xf numFmtId="49" fontId="50" fillId="0" borderId="31" xfId="8" applyNumberFormat="1" applyFont="1" applyBorder="1" applyAlignment="1">
      <alignment horizontal="center" vertical="center"/>
    </xf>
    <xf numFmtId="49" fontId="50" fillId="0" borderId="32" xfId="8" applyNumberFormat="1" applyFont="1" applyBorder="1" applyAlignment="1">
      <alignment horizontal="center" vertical="center"/>
    </xf>
    <xf numFmtId="49" fontId="50" fillId="0" borderId="33" xfId="8" applyNumberFormat="1" applyFont="1" applyBorder="1" applyAlignment="1">
      <alignment horizontal="center" vertical="center"/>
    </xf>
    <xf numFmtId="0" fontId="50" fillId="0" borderId="34" xfId="8" applyFont="1" applyFill="1" applyBorder="1" applyAlignment="1">
      <alignment horizontal="left" vertical="center" wrapText="1"/>
    </xf>
    <xf numFmtId="0" fontId="50" fillId="0" borderId="32" xfId="8" applyFont="1" applyFill="1" applyBorder="1" applyAlignment="1">
      <alignment horizontal="left" vertical="center" wrapText="1"/>
    </xf>
    <xf numFmtId="0" fontId="50" fillId="0" borderId="33" xfId="8" applyFont="1" applyFill="1" applyBorder="1" applyAlignment="1">
      <alignment horizontal="left" vertical="center" wrapText="1"/>
    </xf>
    <xf numFmtId="172" fontId="50" fillId="0" borderId="34" xfId="8" applyNumberFormat="1" applyFont="1" applyFill="1" applyBorder="1" applyAlignment="1">
      <alignment horizontal="center" vertical="center"/>
    </xf>
    <xf numFmtId="0" fontId="50" fillId="0" borderId="32" xfId="8" applyFont="1" applyFill="1" applyBorder="1" applyAlignment="1">
      <alignment horizontal="center" vertical="center"/>
    </xf>
    <xf numFmtId="0" fontId="50" fillId="0" borderId="33" xfId="8" applyFont="1" applyFill="1" applyBorder="1" applyAlignment="1">
      <alignment horizontal="center" vertical="center"/>
    </xf>
    <xf numFmtId="0" fontId="50" fillId="0" borderId="18" xfId="8" applyFont="1" applyBorder="1" applyAlignment="1">
      <alignment horizontal="left" vertical="center" wrapText="1"/>
    </xf>
    <xf numFmtId="0" fontId="50" fillId="0" borderId="19" xfId="8" applyFont="1" applyBorder="1" applyAlignment="1">
      <alignment horizontal="left" vertical="center" wrapText="1"/>
    </xf>
    <xf numFmtId="0" fontId="50" fillId="0" borderId="20" xfId="8" applyFont="1" applyBorder="1" applyAlignment="1">
      <alignment horizontal="left" vertical="center" wrapText="1"/>
    </xf>
    <xf numFmtId="172" fontId="50" fillId="0" borderId="18" xfId="8" applyNumberFormat="1" applyFont="1" applyBorder="1" applyAlignment="1">
      <alignment horizontal="center" vertical="center"/>
    </xf>
    <xf numFmtId="172" fontId="50" fillId="0" borderId="18" xfId="8" applyNumberFormat="1" applyFont="1" applyFill="1" applyBorder="1" applyAlignment="1">
      <alignment horizontal="center" vertical="center"/>
    </xf>
    <xf numFmtId="0" fontId="50" fillId="0" borderId="19" xfId="8" applyFont="1" applyFill="1" applyBorder="1" applyAlignment="1">
      <alignment horizontal="center" vertical="center"/>
    </xf>
    <xf numFmtId="0" fontId="50" fillId="0" borderId="20" xfId="8" applyFont="1" applyFill="1" applyBorder="1" applyAlignment="1">
      <alignment horizontal="center" vertical="center"/>
    </xf>
    <xf numFmtId="0" fontId="50" fillId="0" borderId="18" xfId="8" applyFont="1" applyFill="1" applyBorder="1" applyAlignment="1">
      <alignment horizontal="left" vertical="center"/>
    </xf>
    <xf numFmtId="0" fontId="50" fillId="0" borderId="19" xfId="8" applyFont="1" applyFill="1" applyBorder="1" applyAlignment="1">
      <alignment horizontal="left" vertical="center"/>
    </xf>
    <xf numFmtId="0" fontId="50" fillId="0" borderId="20" xfId="8" applyFont="1" applyFill="1" applyBorder="1" applyAlignment="1">
      <alignment horizontal="left" vertical="center"/>
    </xf>
    <xf numFmtId="2" fontId="50" fillId="5" borderId="18" xfId="8" applyNumberFormat="1" applyFont="1" applyFill="1" applyBorder="1" applyAlignment="1">
      <alignment horizontal="center" vertical="center"/>
    </xf>
    <xf numFmtId="0" fontId="50" fillId="5" borderId="19" xfId="8" applyFont="1" applyFill="1" applyBorder="1" applyAlignment="1">
      <alignment horizontal="center" vertical="center"/>
    </xf>
    <xf numFmtId="0" fontId="50" fillId="5" borderId="20" xfId="8" applyFont="1" applyFill="1" applyBorder="1" applyAlignment="1">
      <alignment horizontal="center" vertical="center"/>
    </xf>
    <xf numFmtId="0" fontId="13" fillId="0" borderId="27" xfId="8" applyFont="1" applyFill="1" applyBorder="1" applyAlignment="1">
      <alignment horizontal="left" vertical="center"/>
    </xf>
    <xf numFmtId="0" fontId="13" fillId="0" borderId="25" xfId="8" applyFont="1" applyFill="1" applyBorder="1" applyAlignment="1">
      <alignment horizontal="left" vertical="center"/>
    </xf>
    <xf numFmtId="0" fontId="13" fillId="0" borderId="26" xfId="8" applyFont="1" applyFill="1" applyBorder="1" applyAlignment="1">
      <alignment horizontal="left" vertical="center"/>
    </xf>
    <xf numFmtId="0" fontId="13" fillId="0" borderId="27" xfId="8" applyFont="1" applyFill="1" applyBorder="1" applyAlignment="1">
      <alignment horizontal="center" vertical="center"/>
    </xf>
    <xf numFmtId="0" fontId="13" fillId="0" borderId="25" xfId="8" applyFont="1" applyFill="1" applyBorder="1" applyAlignment="1">
      <alignment horizontal="center" vertical="center"/>
    </xf>
    <xf numFmtId="0" fontId="13" fillId="0" borderId="26" xfId="8" applyFont="1" applyFill="1" applyBorder="1" applyAlignment="1">
      <alignment horizontal="center" vertical="center"/>
    </xf>
    <xf numFmtId="0" fontId="13" fillId="0" borderId="28" xfId="8" applyFont="1" applyFill="1" applyBorder="1" applyAlignment="1">
      <alignment horizontal="center" vertical="center"/>
    </xf>
    <xf numFmtId="172" fontId="13" fillId="0" borderId="27" xfId="8" applyNumberFormat="1" applyFont="1" applyFill="1" applyBorder="1" applyAlignment="1">
      <alignment horizontal="center" vertical="center"/>
    </xf>
    <xf numFmtId="172" fontId="13" fillId="0" borderId="25" xfId="8" applyNumberFormat="1" applyFont="1" applyFill="1" applyBorder="1" applyAlignment="1">
      <alignment horizontal="center" vertical="center"/>
    </xf>
    <xf numFmtId="172" fontId="13" fillId="0" borderId="26" xfId="8" applyNumberFormat="1" applyFont="1" applyFill="1" applyBorder="1" applyAlignment="1">
      <alignment horizontal="center" vertical="center"/>
    </xf>
    <xf numFmtId="172" fontId="13" fillId="0" borderId="28" xfId="8" applyNumberFormat="1" applyFont="1" applyFill="1" applyBorder="1" applyAlignment="1">
      <alignment horizontal="center" vertical="center"/>
    </xf>
    <xf numFmtId="0" fontId="50" fillId="0" borderId="34" xfId="8" applyFont="1" applyFill="1" applyBorder="1" applyAlignment="1">
      <alignment horizontal="left" vertical="center"/>
    </xf>
    <xf numFmtId="0" fontId="50" fillId="0" borderId="32" xfId="8" applyFont="1" applyFill="1" applyBorder="1" applyAlignment="1">
      <alignment horizontal="left" vertical="center"/>
    </xf>
    <xf numFmtId="0" fontId="50" fillId="0" borderId="33" xfId="8" applyFont="1" applyFill="1" applyBorder="1" applyAlignment="1">
      <alignment horizontal="left" vertical="center"/>
    </xf>
    <xf numFmtId="0" fontId="50" fillId="0" borderId="34" xfId="8" applyFont="1" applyFill="1" applyBorder="1" applyAlignment="1">
      <alignment horizontal="center" vertical="center"/>
    </xf>
    <xf numFmtId="0" fontId="50" fillId="0" borderId="35" xfId="8" applyFont="1" applyFill="1" applyBorder="1" applyAlignment="1">
      <alignment horizontal="center" vertical="center"/>
    </xf>
    <xf numFmtId="172" fontId="50" fillId="0" borderId="19" xfId="8" applyNumberFormat="1" applyFont="1" applyFill="1" applyBorder="1" applyAlignment="1">
      <alignment horizontal="center" vertical="center"/>
    </xf>
    <xf numFmtId="172" fontId="50" fillId="0" borderId="20" xfId="8" applyNumberFormat="1" applyFont="1" applyFill="1" applyBorder="1" applyAlignment="1">
      <alignment horizontal="center" vertical="center"/>
    </xf>
    <xf numFmtId="172" fontId="50" fillId="0" borderId="32" xfId="8" applyNumberFormat="1" applyFont="1" applyFill="1" applyBorder="1" applyAlignment="1">
      <alignment horizontal="center" vertical="center"/>
    </xf>
    <xf numFmtId="172" fontId="50" fillId="0" borderId="33" xfId="8" applyNumberFormat="1" applyFont="1" applyFill="1" applyBorder="1" applyAlignment="1">
      <alignment horizontal="center" vertical="center"/>
    </xf>
    <xf numFmtId="172" fontId="50" fillId="0" borderId="35" xfId="8" applyNumberFormat="1" applyFont="1" applyFill="1" applyBorder="1" applyAlignment="1">
      <alignment horizontal="center" vertical="center"/>
    </xf>
    <xf numFmtId="172" fontId="50" fillId="0" borderId="21" xfId="8" applyNumberFormat="1" applyFont="1" applyFill="1" applyBorder="1" applyAlignment="1">
      <alignment horizontal="center" vertical="center"/>
    </xf>
    <xf numFmtId="0" fontId="13" fillId="0" borderId="2" xfId="8" applyFont="1" applyFill="1" applyBorder="1" applyAlignment="1">
      <alignment horizontal="left" vertical="center" wrapText="1"/>
    </xf>
    <xf numFmtId="0" fontId="13" fillId="0" borderId="7" xfId="8" applyFont="1" applyFill="1" applyBorder="1" applyAlignment="1">
      <alignment horizontal="left" vertical="center" wrapText="1"/>
    </xf>
    <xf numFmtId="0" fontId="13" fillId="0" borderId="8" xfId="8" applyFont="1" applyFill="1" applyBorder="1" applyAlignment="1">
      <alignment horizontal="left" vertical="center" wrapText="1"/>
    </xf>
    <xf numFmtId="172" fontId="13" fillId="5" borderId="2" xfId="8" applyNumberFormat="1" applyFont="1" applyFill="1" applyBorder="1" applyAlignment="1">
      <alignment horizontal="center" vertical="center"/>
    </xf>
    <xf numFmtId="172" fontId="13" fillId="5" borderId="7" xfId="8" applyNumberFormat="1" applyFont="1" applyFill="1" applyBorder="1" applyAlignment="1">
      <alignment horizontal="center" vertical="center"/>
    </xf>
    <xf numFmtId="172" fontId="13" fillId="5" borderId="8" xfId="8" applyNumberFormat="1" applyFont="1" applyFill="1" applyBorder="1" applyAlignment="1">
      <alignment horizontal="center" vertical="center"/>
    </xf>
    <xf numFmtId="172" fontId="50" fillId="5" borderId="2" xfId="8" applyNumberFormat="1" applyFont="1" applyFill="1" applyBorder="1" applyAlignment="1">
      <alignment horizontal="center" vertical="center"/>
    </xf>
    <xf numFmtId="172" fontId="50" fillId="5" borderId="7" xfId="8" applyNumberFormat="1" applyFont="1" applyFill="1" applyBorder="1" applyAlignment="1">
      <alignment horizontal="center" vertical="center"/>
    </xf>
    <xf numFmtId="172" fontId="50" fillId="5" borderId="8" xfId="8" applyNumberFormat="1" applyFont="1" applyFill="1" applyBorder="1" applyAlignment="1">
      <alignment horizontal="center" vertical="center"/>
    </xf>
    <xf numFmtId="49" fontId="50" fillId="0" borderId="1" xfId="8" applyNumberFormat="1" applyFont="1" applyBorder="1" applyAlignment="1">
      <alignment horizontal="center" vertical="center"/>
    </xf>
    <xf numFmtId="0" fontId="50" fillId="0" borderId="1" xfId="8" applyFont="1" applyFill="1" applyBorder="1" applyAlignment="1">
      <alignment horizontal="left" vertical="center"/>
    </xf>
    <xf numFmtId="172" fontId="50" fillId="0" borderId="1" xfId="8" applyNumberFormat="1" applyFont="1" applyFill="1" applyBorder="1" applyAlignment="1">
      <alignment horizontal="center" vertical="center"/>
    </xf>
    <xf numFmtId="49" fontId="13" fillId="0" borderId="1" xfId="8" applyNumberFormat="1" applyFont="1" applyBorder="1" applyAlignment="1">
      <alignment horizontal="center" vertical="center"/>
    </xf>
    <xf numFmtId="0" fontId="13" fillId="0" borderId="1" xfId="8" applyFont="1" applyFill="1" applyBorder="1" applyAlignment="1">
      <alignment horizontal="left" vertical="center"/>
    </xf>
    <xf numFmtId="172" fontId="13" fillId="0" borderId="1" xfId="8" applyNumberFormat="1" applyFont="1" applyFill="1" applyBorder="1" applyAlignment="1">
      <alignment horizontal="center" vertical="center"/>
    </xf>
    <xf numFmtId="172" fontId="13" fillId="0" borderId="2" xfId="8" applyNumberFormat="1" applyFont="1" applyBorder="1" applyAlignment="1">
      <alignment horizontal="center" vertical="center"/>
    </xf>
    <xf numFmtId="172" fontId="13" fillId="0" borderId="7" xfId="8" applyNumberFormat="1" applyFont="1" applyBorder="1" applyAlignment="1">
      <alignment horizontal="center" vertical="center"/>
    </xf>
    <xf numFmtId="172" fontId="13" fillId="0" borderId="8" xfId="8" applyNumberFormat="1" applyFont="1" applyBorder="1" applyAlignment="1">
      <alignment horizontal="center" vertical="center"/>
    </xf>
    <xf numFmtId="172" fontId="13" fillId="0" borderId="23" xfId="8" applyNumberFormat="1" applyFont="1" applyBorder="1" applyAlignment="1">
      <alignment horizontal="center" vertical="center"/>
    </xf>
    <xf numFmtId="0" fontId="13" fillId="0" borderId="2" xfId="8" applyFont="1" applyBorder="1" applyAlignment="1">
      <alignment horizontal="left" vertical="center" wrapText="1"/>
    </xf>
    <xf numFmtId="0" fontId="13" fillId="0" borderId="7" xfId="8" applyFont="1" applyBorder="1" applyAlignment="1">
      <alignment horizontal="left" vertical="center" wrapText="1"/>
    </xf>
    <xf numFmtId="0" fontId="13" fillId="0" borderId="8" xfId="8" applyFont="1" applyBorder="1" applyAlignment="1">
      <alignment horizontal="left" vertical="center" wrapText="1"/>
    </xf>
    <xf numFmtId="0" fontId="13" fillId="0" borderId="24" xfId="8" applyFont="1" applyBorder="1" applyAlignment="1">
      <alignment horizontal="center" vertical="center"/>
    </xf>
    <xf numFmtId="172" fontId="50" fillId="0" borderId="19" xfId="8" applyNumberFormat="1" applyFont="1" applyBorder="1" applyAlignment="1">
      <alignment horizontal="center" vertical="center"/>
    </xf>
    <xf numFmtId="172" fontId="50" fillId="0" borderId="20" xfId="8" applyNumberFormat="1" applyFont="1" applyBorder="1" applyAlignment="1">
      <alignment horizontal="center" vertical="center"/>
    </xf>
    <xf numFmtId="0" fontId="50" fillId="0" borderId="14" xfId="8" applyFont="1" applyBorder="1" applyAlignment="1">
      <alignment horizontal="center" vertical="center" wrapText="1"/>
    </xf>
    <xf numFmtId="0" fontId="50" fillId="0" borderId="15" xfId="8" applyFont="1" applyBorder="1" applyAlignment="1">
      <alignment horizontal="center" vertical="center" wrapText="1"/>
    </xf>
    <xf numFmtId="0" fontId="50" fillId="0" borderId="16" xfId="8" applyFont="1" applyBorder="1" applyAlignment="1">
      <alignment horizontal="center" vertical="center" wrapText="1"/>
    </xf>
    <xf numFmtId="0" fontId="50" fillId="0" borderId="22" xfId="8" applyFont="1" applyBorder="1" applyAlignment="1">
      <alignment horizontal="center" vertical="center" wrapText="1"/>
    </xf>
    <xf numFmtId="0" fontId="50" fillId="0" borderId="10" xfId="8" applyFont="1" applyBorder="1" applyAlignment="1">
      <alignment horizontal="center" vertical="center" wrapText="1"/>
    </xf>
    <xf numFmtId="0" fontId="50" fillId="0" borderId="11" xfId="8" applyFont="1" applyBorder="1" applyAlignment="1">
      <alignment horizontal="center" vertical="center" wrapText="1"/>
    </xf>
    <xf numFmtId="0" fontId="50" fillId="0" borderId="17" xfId="8" applyFont="1" applyBorder="1" applyAlignment="1">
      <alignment horizontal="center" vertical="center" wrapText="1"/>
    </xf>
    <xf numFmtId="0" fontId="50" fillId="0" borderId="9" xfId="8" applyFont="1" applyBorder="1" applyAlignment="1">
      <alignment horizontal="center" vertical="center" wrapText="1"/>
    </xf>
    <xf numFmtId="0" fontId="50" fillId="0" borderId="2" xfId="8" applyFont="1" applyBorder="1" applyAlignment="1">
      <alignment horizontal="center" vertical="center"/>
    </xf>
    <xf numFmtId="0" fontId="50" fillId="0" borderId="7" xfId="8" applyFont="1" applyBorder="1" applyAlignment="1">
      <alignment horizontal="center" vertical="center"/>
    </xf>
    <xf numFmtId="0" fontId="50" fillId="0" borderId="8" xfId="8" applyFont="1" applyBorder="1" applyAlignment="1">
      <alignment horizontal="center" vertical="center"/>
    </xf>
    <xf numFmtId="0" fontId="50" fillId="0" borderId="23" xfId="8" applyFont="1" applyBorder="1" applyAlignment="1">
      <alignment horizontal="center" vertical="center"/>
    </xf>
    <xf numFmtId="0" fontId="48" fillId="0" borderId="0" xfId="8" applyFont="1" applyAlignment="1">
      <alignment horizontal="right" wrapText="1"/>
    </xf>
    <xf numFmtId="0" fontId="35" fillId="0" borderId="0" xfId="8" applyFont="1" applyAlignment="1">
      <alignment horizontal="center" wrapText="1"/>
    </xf>
    <xf numFmtId="0" fontId="49" fillId="0" borderId="0" xfId="8" applyFont="1" applyAlignment="1">
      <alignment horizontal="right" wrapText="1"/>
    </xf>
    <xf numFmtId="0" fontId="48" fillId="0" borderId="5" xfId="8" applyFont="1" applyBorder="1" applyAlignment="1">
      <alignment horizontal="left" vertical="top"/>
    </xf>
    <xf numFmtId="0" fontId="48" fillId="0" borderId="0" xfId="8" applyFont="1" applyBorder="1" applyAlignment="1">
      <alignment horizontal="left" vertical="top"/>
    </xf>
    <xf numFmtId="0" fontId="49" fillId="0" borderId="0" xfId="8" applyFont="1" applyAlignment="1">
      <alignment horizontal="right"/>
    </xf>
    <xf numFmtId="49" fontId="49" fillId="0" borderId="10" xfId="8" applyNumberFormat="1" applyFont="1" applyBorder="1" applyAlignment="1">
      <alignment horizontal="center"/>
    </xf>
    <xf numFmtId="0" fontId="49" fillId="0" borderId="0" xfId="8" applyFont="1" applyAlignment="1">
      <alignment horizontal="left"/>
    </xf>
    <xf numFmtId="49" fontId="49" fillId="0" borderId="10" xfId="8" applyNumberFormat="1" applyFont="1" applyBorder="1" applyAlignment="1">
      <alignment horizontal="left"/>
    </xf>
    <xf numFmtId="0" fontId="50" fillId="0" borderId="18" xfId="8" applyFont="1" applyBorder="1" applyAlignment="1">
      <alignment vertical="center"/>
    </xf>
    <xf numFmtId="0" fontId="50" fillId="0" borderId="19" xfId="8" applyFont="1" applyBorder="1" applyAlignment="1">
      <alignment vertical="center"/>
    </xf>
    <xf numFmtId="0" fontId="50" fillId="0" borderId="20" xfId="8" applyFont="1" applyBorder="1" applyAlignment="1">
      <alignment vertical="center"/>
    </xf>
    <xf numFmtId="3" fontId="50" fillId="0" borderId="18" xfId="8" applyNumberFormat="1" applyFont="1" applyBorder="1" applyAlignment="1">
      <alignment horizontal="center" vertical="center"/>
    </xf>
    <xf numFmtId="3" fontId="50" fillId="0" borderId="19" xfId="8" applyNumberFormat="1" applyFont="1" applyBorder="1" applyAlignment="1">
      <alignment horizontal="center" vertical="center"/>
    </xf>
    <xf numFmtId="3" fontId="50" fillId="0" borderId="20" xfId="8" applyNumberFormat="1" applyFont="1" applyBorder="1" applyAlignment="1">
      <alignment horizontal="center" vertical="center"/>
    </xf>
    <xf numFmtId="0" fontId="13" fillId="0" borderId="24" xfId="8" applyFont="1" applyBorder="1" applyAlignment="1">
      <alignment vertical="center"/>
    </xf>
    <xf numFmtId="0" fontId="13" fillId="0" borderId="25" xfId="8" applyFont="1" applyBorder="1" applyAlignment="1">
      <alignment vertical="center"/>
    </xf>
    <xf numFmtId="0" fontId="13" fillId="0" borderId="28" xfId="8" applyFont="1" applyBorder="1" applyAlignment="1">
      <alignment vertical="center"/>
    </xf>
    <xf numFmtId="3" fontId="13" fillId="0" borderId="25" xfId="8" applyNumberFormat="1" applyFont="1" applyBorder="1" applyAlignment="1">
      <alignment horizontal="center" vertical="center"/>
    </xf>
    <xf numFmtId="3" fontId="13" fillId="0" borderId="26" xfId="8" applyNumberFormat="1" applyFont="1" applyBorder="1" applyAlignment="1">
      <alignment horizontal="center" vertical="center"/>
    </xf>
    <xf numFmtId="3" fontId="13" fillId="0" borderId="27" xfId="8" applyNumberFormat="1" applyFont="1" applyBorder="1" applyAlignment="1">
      <alignment horizontal="center" vertical="center"/>
    </xf>
    <xf numFmtId="3" fontId="13" fillId="0" borderId="38" xfId="8" applyNumberFormat="1" applyFont="1" applyBorder="1" applyAlignment="1">
      <alignment horizontal="center" vertical="center"/>
    </xf>
    <xf numFmtId="3" fontId="13" fillId="0" borderId="39" xfId="8" applyNumberFormat="1" applyFont="1" applyBorder="1" applyAlignment="1">
      <alignment horizontal="center" vertical="center"/>
    </xf>
    <xf numFmtId="0" fontId="13" fillId="0" borderId="30" xfId="8" applyFont="1" applyBorder="1" applyAlignment="1">
      <alignment vertical="center"/>
    </xf>
    <xf numFmtId="0" fontId="13" fillId="0" borderId="7" xfId="8" applyFont="1" applyBorder="1" applyAlignment="1">
      <alignment vertical="center"/>
    </xf>
    <xf numFmtId="0" fontId="13" fillId="0" borderId="23" xfId="8" applyFont="1" applyBorder="1" applyAlignment="1">
      <alignment vertical="center"/>
    </xf>
    <xf numFmtId="3" fontId="13" fillId="0" borderId="7" xfId="8" applyNumberFormat="1" applyFont="1" applyBorder="1" applyAlignment="1">
      <alignment horizontal="center" vertical="center"/>
    </xf>
    <xf numFmtId="3" fontId="13" fillId="0" borderId="8" xfId="8" applyNumberFormat="1" applyFont="1" applyBorder="1" applyAlignment="1">
      <alignment horizontal="center" vertical="center"/>
    </xf>
    <xf numFmtId="3" fontId="13" fillId="0" borderId="2" xfId="8" applyNumberFormat="1" applyFont="1" applyBorder="1" applyAlignment="1">
      <alignment horizontal="center" vertical="center"/>
    </xf>
    <xf numFmtId="3" fontId="13" fillId="0" borderId="1" xfId="8" applyNumberFormat="1" applyFont="1" applyBorder="1" applyAlignment="1">
      <alignment horizontal="center" vertical="center"/>
    </xf>
    <xf numFmtId="3" fontId="13" fillId="0" borderId="37" xfId="8" applyNumberFormat="1" applyFont="1" applyBorder="1" applyAlignment="1">
      <alignment horizontal="center" vertical="center"/>
    </xf>
    <xf numFmtId="3" fontId="13" fillId="5" borderId="7" xfId="8" applyNumberFormat="1" applyFont="1" applyFill="1" applyBorder="1" applyAlignment="1">
      <alignment horizontal="center" vertical="center"/>
    </xf>
    <xf numFmtId="3" fontId="13" fillId="5" borderId="8" xfId="8" applyNumberFormat="1" applyFont="1" applyFill="1" applyBorder="1" applyAlignment="1">
      <alignment horizontal="center" vertical="center"/>
    </xf>
    <xf numFmtId="3" fontId="13" fillId="5" borderId="2" xfId="8" applyNumberFormat="1" applyFont="1" applyFill="1" applyBorder="1" applyAlignment="1">
      <alignment horizontal="center" vertical="center"/>
    </xf>
    <xf numFmtId="0" fontId="13" fillId="0" borderId="30" xfId="8" applyNumberFormat="1" applyFont="1" applyBorder="1" applyAlignment="1">
      <alignment vertical="center" wrapText="1"/>
    </xf>
    <xf numFmtId="0" fontId="13" fillId="0" borderId="7" xfId="8" applyNumberFormat="1" applyFont="1" applyBorder="1" applyAlignment="1">
      <alignment vertical="center" wrapText="1"/>
    </xf>
    <xf numFmtId="0" fontId="13" fillId="0" borderId="23" xfId="8" applyNumberFormat="1" applyFont="1" applyBorder="1" applyAlignment="1">
      <alignment vertical="center" wrapText="1"/>
    </xf>
    <xf numFmtId="49" fontId="13" fillId="0" borderId="29" xfId="8" applyNumberFormat="1" applyFont="1" applyBorder="1" applyAlignment="1">
      <alignment horizontal="center" vertical="center"/>
    </xf>
    <xf numFmtId="49" fontId="13" fillId="0" borderId="19" xfId="8" applyNumberFormat="1" applyFont="1" applyBorder="1" applyAlignment="1">
      <alignment horizontal="center" vertical="center"/>
    </xf>
    <xf numFmtId="0" fontId="13" fillId="0" borderId="29" xfId="8" applyFont="1" applyBorder="1" applyAlignment="1">
      <alignment vertical="center"/>
    </xf>
    <xf numFmtId="0" fontId="13" fillId="0" borderId="19" xfId="8" applyFont="1" applyBorder="1" applyAlignment="1">
      <alignment vertical="center"/>
    </xf>
    <xf numFmtId="0" fontId="13" fillId="0" borderId="21" xfId="8" applyFont="1" applyBorder="1" applyAlignment="1">
      <alignment vertical="center"/>
    </xf>
    <xf numFmtId="3" fontId="13" fillId="0" borderId="19" xfId="8" applyNumberFormat="1" applyFont="1" applyBorder="1" applyAlignment="1">
      <alignment horizontal="center" vertical="center"/>
    </xf>
    <xf numFmtId="3" fontId="13" fillId="0" borderId="20" xfId="8" applyNumberFormat="1" applyFont="1" applyBorder="1" applyAlignment="1">
      <alignment horizontal="center" vertical="center"/>
    </xf>
    <xf numFmtId="3" fontId="13" fillId="0" borderId="19" xfId="8" applyNumberFormat="1" applyFont="1" applyFill="1" applyBorder="1" applyAlignment="1">
      <alignment horizontal="center" vertical="center"/>
    </xf>
    <xf numFmtId="3" fontId="13" fillId="0" borderId="20" xfId="8" applyNumberFormat="1" applyFont="1" applyFill="1" applyBorder="1" applyAlignment="1">
      <alignment horizontal="center" vertical="center"/>
    </xf>
    <xf numFmtId="3" fontId="13" fillId="0" borderId="13" xfId="8" applyNumberFormat="1" applyFont="1" applyBorder="1" applyAlignment="1">
      <alignment horizontal="center" vertical="center"/>
    </xf>
    <xf numFmtId="3" fontId="13" fillId="0" borderId="36" xfId="8" applyNumberFormat="1" applyFont="1" applyBorder="1" applyAlignment="1">
      <alignment horizontal="center" vertical="center"/>
    </xf>
    <xf numFmtId="0" fontId="50" fillId="0" borderId="31" xfId="8" applyFont="1" applyBorder="1" applyAlignment="1">
      <alignment horizontal="center" vertical="center" wrapText="1"/>
    </xf>
    <xf numFmtId="0" fontId="50" fillId="0" borderId="32" xfId="8" applyFont="1" applyBorder="1" applyAlignment="1">
      <alignment horizontal="center" vertical="center" wrapText="1"/>
    </xf>
    <xf numFmtId="0" fontId="50" fillId="0" borderId="35" xfId="8" applyFont="1" applyBorder="1" applyAlignment="1">
      <alignment horizontal="center" vertical="center" wrapText="1"/>
    </xf>
    <xf numFmtId="0" fontId="50" fillId="0" borderId="33" xfId="8" applyFont="1" applyBorder="1" applyAlignment="1">
      <alignment horizontal="center" vertical="center" wrapText="1"/>
    </xf>
    <xf numFmtId="0" fontId="50" fillId="0" borderId="34" xfId="8" applyFont="1" applyBorder="1" applyAlignment="1">
      <alignment horizontal="center" vertical="center" wrapText="1"/>
    </xf>
    <xf numFmtId="0" fontId="50" fillId="0" borderId="31" xfId="8" applyFont="1" applyBorder="1" applyAlignment="1">
      <alignment horizontal="center" vertical="center"/>
    </xf>
    <xf numFmtId="0" fontId="50" fillId="0" borderId="32" xfId="8" applyFont="1" applyBorder="1" applyAlignment="1">
      <alignment horizontal="center" vertical="center"/>
    </xf>
    <xf numFmtId="0" fontId="50" fillId="0" borderId="35" xfId="8" applyFont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7" fillId="10" borderId="1" xfId="0" applyNumberFormat="1" applyFont="1" applyFill="1" applyBorder="1" applyAlignment="1">
      <alignment horizontal="center" vertical="center"/>
    </xf>
    <xf numFmtId="0" fontId="33" fillId="3" borderId="1" xfId="0" applyNumberFormat="1" applyFont="1" applyFill="1" applyBorder="1" applyAlignment="1">
      <alignment horizontal="center" vertical="center"/>
    </xf>
  </cellXfs>
  <cellStyles count="10">
    <cellStyle name="Обычный" xfId="0" builtinId="0"/>
    <cellStyle name="Обычный 2" xfId="8"/>
    <cellStyle name="Обычный 3" xfId="2"/>
    <cellStyle name="Обычный 4" xfId="4"/>
    <cellStyle name="Обычный 5" xfId="6"/>
    <cellStyle name="Обычный 6" xfId="7"/>
    <cellStyle name="Обычный 6 2 3" xfId="3"/>
    <cellStyle name="Обычный 7" xfId="1"/>
    <cellStyle name="Обычный 8" xfId="9"/>
    <cellStyle name="Обычный_Форматы по компаниям_last" xfId="5"/>
  </cellStyles>
  <dxfs count="0"/>
  <tableStyles count="0" defaultTableStyle="TableStyleMedium2" defaultPivotStyle="PivotStyleLight16"/>
  <colors>
    <mruColors>
      <color rgb="FFCCFFCC"/>
      <color rgb="FFFF99FF"/>
      <color rgb="FFFFCCFF"/>
      <color rgb="FFFFFFCC"/>
      <color rgb="FF99CCFF"/>
      <color rgb="FF66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abanova\AppData\Local\Packages\Microsoft.MicrosoftEdge_8wekyb3d8bbwe\TempState\Downloads\&#1048;&#1085;&#1074;&#1077;&#1089;&#1090;&#1087;&#1088;&#1086;&#1075;&#1088;&#1072;&#1084;&#1084;&#1072;%20&#1054;&#1054;&#1054;%20&#1044;&#1042;&#1069;&#1057;%2019-21%20&#1075;&#10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abanova\AppData\Local\Packages\Microsoft.MicrosoftEdge_8wekyb3d8bbwe\TempState\Downloads\&#1060;&#105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  <sheetName val="1.2"/>
      <sheetName val="2.2"/>
      <sheetName val="3.1"/>
      <sheetName val="3.2 ТП снегов"/>
      <sheetName val="3.2 КЛ Полетаева"/>
      <sheetName val="3.2 КЛ Снегов"/>
      <sheetName val="4.1"/>
      <sheetName val="4.2"/>
      <sheetName val="Паспорт ТП Снег"/>
      <sheetName val="Паспорт КЛ Полет"/>
      <sheetName val="Паспорт КЛ Снегов"/>
      <sheetName val="спр задачи"/>
      <sheetName val="спр показател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CD5" t="str">
            <v>Утверждаю
Ген.директор ООО "ДВЭС"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2"/>
      <sheetName val="4.1"/>
      <sheetName val="4.1 (корр сент 18)"/>
      <sheetName val="4.2 (корр сент 18)"/>
    </sheetNames>
    <sheetDataSet>
      <sheetData sheetId="0"/>
      <sheetData sheetId="1"/>
      <sheetData sheetId="2">
        <row r="6">
          <cell r="DA6" t="str">
            <v>Ю.С.Игнатов</v>
          </cell>
        </row>
      </sheetData>
      <sheetData sheetId="3"/>
    </sheetDataSet>
  </externalBook>
</externalLink>
</file>

<file path=xl/tables/table1.xml><?xml version="1.0" encoding="utf-8"?>
<table xmlns="http://schemas.openxmlformats.org/spreadsheetml/2006/main" id="1" name="Таблица1" displayName="Таблица1" ref="D4:D10" totalsRowShown="0">
  <autoFilter ref="D4:D10"/>
  <tableColumns count="1">
    <tableColumn id="1" name="Задачи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1"/>
  <sheetViews>
    <sheetView topLeftCell="A19" zoomScale="75" zoomScaleNormal="75" workbookViewId="0">
      <selection activeCell="B48" sqref="B48"/>
    </sheetView>
  </sheetViews>
  <sheetFormatPr defaultColWidth="8.85546875" defaultRowHeight="15.75" outlineLevelRow="1" x14ac:dyDescent="0.25"/>
  <cols>
    <col min="1" max="1" width="10" style="15" customWidth="1"/>
    <col min="2" max="2" width="75.42578125" style="15" customWidth="1"/>
    <col min="3" max="3" width="14.42578125" customWidth="1"/>
    <col min="4" max="19" width="9.28515625" customWidth="1"/>
  </cols>
  <sheetData>
    <row r="1" spans="1:19" ht="18.75" x14ac:dyDescent="0.25">
      <c r="A1" s="589" t="s">
        <v>0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  <c r="Q1" s="589"/>
      <c r="R1" s="589"/>
      <c r="S1" s="589"/>
    </row>
    <row r="2" spans="1:19" ht="18.75" x14ac:dyDescent="0.3">
      <c r="A2" s="590" t="s">
        <v>1</v>
      </c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  <c r="P2" s="590"/>
      <c r="Q2" s="590"/>
      <c r="R2" s="590"/>
      <c r="S2" s="590"/>
    </row>
    <row r="3" spans="1:19" x14ac:dyDescent="0.25">
      <c r="A3" s="2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8.75" x14ac:dyDescent="0.25">
      <c r="A4" s="588" t="s">
        <v>2</v>
      </c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</row>
    <row r="5" spans="1:19" x14ac:dyDescent="0.25">
      <c r="A5" s="591" t="s">
        <v>3</v>
      </c>
      <c r="B5" s="591"/>
      <c r="C5" s="591"/>
      <c r="D5" s="591"/>
      <c r="E5" s="591"/>
      <c r="F5" s="591"/>
      <c r="G5" s="591"/>
      <c r="H5" s="591"/>
      <c r="I5" s="591"/>
      <c r="J5" s="591"/>
      <c r="K5" s="591"/>
      <c r="L5" s="591"/>
      <c r="M5" s="591"/>
      <c r="N5" s="591"/>
      <c r="O5" s="591"/>
      <c r="P5" s="591"/>
      <c r="Q5" s="591"/>
      <c r="R5" s="591"/>
      <c r="S5" s="591"/>
    </row>
    <row r="6" spans="1:19" x14ac:dyDescent="0.25">
      <c r="A6" s="2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.75" x14ac:dyDescent="0.25">
      <c r="A7" s="588" t="s">
        <v>237</v>
      </c>
      <c r="B7" s="588"/>
      <c r="C7" s="588"/>
      <c r="D7" s="588"/>
      <c r="E7" s="588"/>
      <c r="F7" s="588"/>
      <c r="G7" s="588"/>
      <c r="H7" s="588"/>
      <c r="I7" s="588"/>
      <c r="J7" s="588"/>
      <c r="K7" s="588"/>
      <c r="L7" s="588"/>
      <c r="M7" s="588"/>
      <c r="N7" s="588"/>
      <c r="O7" s="588"/>
      <c r="P7" s="588"/>
      <c r="Q7" s="588"/>
      <c r="R7" s="588"/>
      <c r="S7" s="588"/>
    </row>
    <row r="8" spans="1:19" ht="18.75" x14ac:dyDescent="0.25">
      <c r="A8" s="4"/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4"/>
      <c r="Q8" s="4"/>
      <c r="R8" s="4"/>
      <c r="S8" s="4"/>
    </row>
    <row r="9" spans="1:19" ht="15.75" customHeight="1" x14ac:dyDescent="0.3">
      <c r="A9" s="592" t="s">
        <v>4</v>
      </c>
      <c r="B9" s="592"/>
      <c r="C9" s="592"/>
      <c r="D9" s="592"/>
      <c r="E9" s="592"/>
      <c r="F9" s="592"/>
      <c r="G9" s="592"/>
      <c r="H9" s="592"/>
      <c r="I9" s="592"/>
      <c r="J9" s="592"/>
      <c r="K9" s="592"/>
      <c r="L9" s="592"/>
      <c r="M9" s="592"/>
      <c r="N9" s="592"/>
      <c r="O9" s="592"/>
      <c r="P9" s="592"/>
      <c r="Q9" s="592"/>
      <c r="R9" s="592"/>
      <c r="S9" s="592"/>
    </row>
    <row r="10" spans="1:19" ht="15.75" customHeight="1" x14ac:dyDescent="0.25">
      <c r="A10" s="593" t="s">
        <v>235</v>
      </c>
      <c r="B10" s="593"/>
      <c r="C10" s="593"/>
      <c r="D10" s="593"/>
      <c r="E10" s="593"/>
      <c r="F10" s="593"/>
      <c r="G10" s="593"/>
      <c r="H10" s="593"/>
      <c r="I10" s="593"/>
      <c r="J10" s="593"/>
      <c r="K10" s="593"/>
      <c r="L10" s="593"/>
      <c r="M10" s="593"/>
      <c r="N10" s="593"/>
      <c r="O10" s="593"/>
      <c r="P10" s="593"/>
      <c r="Q10" s="593"/>
      <c r="R10" s="593"/>
      <c r="S10" s="593"/>
    </row>
    <row r="11" spans="1:19" ht="15.75" customHeight="1" x14ac:dyDescent="0.3">
      <c r="A11" s="592"/>
      <c r="B11" s="592"/>
      <c r="C11" s="592"/>
      <c r="D11" s="592"/>
      <c r="E11" s="592"/>
      <c r="F11" s="592"/>
      <c r="G11" s="592"/>
      <c r="H11" s="592"/>
      <c r="I11" s="592"/>
      <c r="J11" s="592"/>
      <c r="K11" s="592"/>
      <c r="L11" s="592"/>
      <c r="M11" s="592"/>
      <c r="N11" s="592"/>
      <c r="O11" s="592"/>
      <c r="P11" s="592"/>
      <c r="Q11" s="592"/>
      <c r="R11" s="592"/>
      <c r="S11" s="592"/>
    </row>
    <row r="12" spans="1:19" ht="31.5" customHeight="1" x14ac:dyDescent="0.25">
      <c r="A12" s="587" t="s">
        <v>5</v>
      </c>
      <c r="B12" s="587" t="s">
        <v>6</v>
      </c>
      <c r="C12" s="587" t="s">
        <v>7</v>
      </c>
      <c r="D12" s="587" t="s">
        <v>8</v>
      </c>
      <c r="E12" s="587"/>
      <c r="F12" s="587"/>
      <c r="G12" s="587"/>
      <c r="H12" s="587"/>
      <c r="I12" s="587"/>
      <c r="J12" s="587"/>
      <c r="K12" s="587"/>
      <c r="L12" s="587"/>
      <c r="M12" s="587"/>
      <c r="N12" s="587"/>
      <c r="O12" s="587"/>
      <c r="P12" s="587"/>
      <c r="Q12" s="587"/>
      <c r="R12" s="587"/>
      <c r="S12" s="587"/>
    </row>
    <row r="13" spans="1:19" ht="87" customHeight="1" x14ac:dyDescent="0.25">
      <c r="A13" s="587"/>
      <c r="B13" s="587"/>
      <c r="C13" s="587"/>
      <c r="D13" s="587" t="s">
        <v>9</v>
      </c>
      <c r="E13" s="587"/>
      <c r="F13" s="587"/>
      <c r="G13" s="587"/>
      <c r="H13" s="587"/>
      <c r="I13" s="587"/>
      <c r="J13" s="587" t="s">
        <v>10</v>
      </c>
      <c r="K13" s="587"/>
      <c r="L13" s="587"/>
      <c r="M13" s="587"/>
      <c r="N13" s="587"/>
      <c r="O13" s="587"/>
      <c r="P13" s="587" t="s">
        <v>11</v>
      </c>
      <c r="Q13" s="587"/>
      <c r="R13" s="587"/>
      <c r="S13" s="587"/>
    </row>
    <row r="14" spans="1:19" ht="179.25" customHeight="1" x14ac:dyDescent="0.25">
      <c r="A14" s="587"/>
      <c r="B14" s="587"/>
      <c r="C14" s="587"/>
      <c r="D14" s="587" t="s">
        <v>12</v>
      </c>
      <c r="E14" s="587"/>
      <c r="F14" s="587" t="s">
        <v>13</v>
      </c>
      <c r="G14" s="587"/>
      <c r="H14" s="587" t="s">
        <v>14</v>
      </c>
      <c r="I14" s="587"/>
      <c r="J14" s="587" t="s">
        <v>15</v>
      </c>
      <c r="K14" s="587"/>
      <c r="L14" s="587" t="s">
        <v>16</v>
      </c>
      <c r="M14" s="587"/>
      <c r="N14" s="587" t="s">
        <v>17</v>
      </c>
      <c r="O14" s="587"/>
      <c r="P14" s="587" t="s">
        <v>18</v>
      </c>
      <c r="Q14" s="587"/>
      <c r="R14" s="587" t="s">
        <v>19</v>
      </c>
      <c r="S14" s="587"/>
    </row>
    <row r="15" spans="1:19" ht="87.75" x14ac:dyDescent="0.25">
      <c r="A15" s="587"/>
      <c r="B15" s="587"/>
      <c r="C15" s="587"/>
      <c r="D15" s="5" t="s">
        <v>676</v>
      </c>
      <c r="E15" s="5" t="s">
        <v>141</v>
      </c>
      <c r="F15" s="5" t="s">
        <v>676</v>
      </c>
      <c r="G15" s="5" t="s">
        <v>141</v>
      </c>
      <c r="H15" s="5" t="s">
        <v>676</v>
      </c>
      <c r="I15" s="5" t="s">
        <v>141</v>
      </c>
      <c r="J15" s="5" t="s">
        <v>676</v>
      </c>
      <c r="K15" s="5" t="s">
        <v>141</v>
      </c>
      <c r="L15" s="5" t="s">
        <v>676</v>
      </c>
      <c r="M15" s="5" t="s">
        <v>141</v>
      </c>
      <c r="N15" s="5" t="s">
        <v>676</v>
      </c>
      <c r="O15" s="5" t="s">
        <v>141</v>
      </c>
      <c r="P15" s="5" t="s">
        <v>676</v>
      </c>
      <c r="Q15" s="5" t="s">
        <v>141</v>
      </c>
      <c r="R15" s="5" t="s">
        <v>676</v>
      </c>
      <c r="S15" s="5" t="s">
        <v>141</v>
      </c>
    </row>
    <row r="16" spans="1:19" x14ac:dyDescent="0.25">
      <c r="A16" s="6">
        <v>1</v>
      </c>
      <c r="B16" s="7">
        <v>2</v>
      </c>
      <c r="C16" s="6">
        <v>3</v>
      </c>
      <c r="D16" s="8" t="s">
        <v>20</v>
      </c>
      <c r="E16" s="8" t="s">
        <v>21</v>
      </c>
      <c r="F16" s="8" t="s">
        <v>22</v>
      </c>
      <c r="G16" s="8" t="s">
        <v>23</v>
      </c>
      <c r="H16" s="8" t="s">
        <v>24</v>
      </c>
      <c r="I16" s="8" t="s">
        <v>24</v>
      </c>
      <c r="J16" s="8" t="s">
        <v>25</v>
      </c>
      <c r="K16" s="8" t="s">
        <v>26</v>
      </c>
      <c r="L16" s="8" t="s">
        <v>27</v>
      </c>
      <c r="M16" s="8" t="s">
        <v>28</v>
      </c>
      <c r="N16" s="8" t="s">
        <v>29</v>
      </c>
      <c r="O16" s="8" t="s">
        <v>29</v>
      </c>
      <c r="P16" s="8" t="s">
        <v>30</v>
      </c>
      <c r="Q16" s="8" t="s">
        <v>31</v>
      </c>
      <c r="R16" s="8" t="s">
        <v>32</v>
      </c>
      <c r="S16" s="8" t="s">
        <v>33</v>
      </c>
    </row>
    <row r="17" spans="1:19" s="28" customFormat="1" x14ac:dyDescent="0.25">
      <c r="A17" s="20" t="s">
        <v>34</v>
      </c>
      <c r="B17" s="21" t="s">
        <v>35</v>
      </c>
      <c r="C17" s="36">
        <f>C18</f>
        <v>0</v>
      </c>
      <c r="D17" s="36">
        <f t="shared" ref="D17:S17" si="0">D18</f>
        <v>0</v>
      </c>
      <c r="E17" s="36">
        <f t="shared" si="0"/>
        <v>0</v>
      </c>
      <c r="F17" s="36">
        <f t="shared" si="0"/>
        <v>0</v>
      </c>
      <c r="G17" s="36">
        <f t="shared" si="0"/>
        <v>0</v>
      </c>
      <c r="H17" s="36">
        <f t="shared" si="0"/>
        <v>1.6519999999999999</v>
      </c>
      <c r="I17" s="36">
        <f t="shared" si="0"/>
        <v>0</v>
      </c>
      <c r="J17" s="36">
        <f t="shared" si="0"/>
        <v>0</v>
      </c>
      <c r="K17" s="36">
        <f t="shared" si="0"/>
        <v>0</v>
      </c>
      <c r="L17" s="36">
        <f t="shared" si="0"/>
        <v>0</v>
      </c>
      <c r="M17" s="36">
        <f t="shared" si="0"/>
        <v>0</v>
      </c>
      <c r="N17" s="36">
        <f t="shared" si="0"/>
        <v>0</v>
      </c>
      <c r="O17" s="36">
        <f t="shared" si="0"/>
        <v>0</v>
      </c>
      <c r="P17" s="36">
        <f t="shared" si="0"/>
        <v>0</v>
      </c>
      <c r="Q17" s="36">
        <f t="shared" si="0"/>
        <v>0</v>
      </c>
      <c r="R17" s="36">
        <f t="shared" si="0"/>
        <v>0</v>
      </c>
      <c r="S17" s="36">
        <f t="shared" si="0"/>
        <v>0</v>
      </c>
    </row>
    <row r="18" spans="1:19" s="26" customFormat="1" x14ac:dyDescent="0.25">
      <c r="A18" s="18" t="s">
        <v>84</v>
      </c>
      <c r="B18" s="19" t="s">
        <v>37</v>
      </c>
      <c r="C18" s="37">
        <f>C19+C39</f>
        <v>0</v>
      </c>
      <c r="D18" s="37">
        <f t="shared" ref="D18:S18" si="1">D19+D39</f>
        <v>0</v>
      </c>
      <c r="E18" s="37">
        <f t="shared" si="1"/>
        <v>0</v>
      </c>
      <c r="F18" s="37">
        <f t="shared" si="1"/>
        <v>0</v>
      </c>
      <c r="G18" s="37">
        <f t="shared" si="1"/>
        <v>0</v>
      </c>
      <c r="H18" s="37">
        <f t="shared" si="1"/>
        <v>1.6519999999999999</v>
      </c>
      <c r="I18" s="37">
        <f t="shared" si="1"/>
        <v>0</v>
      </c>
      <c r="J18" s="37">
        <f t="shared" si="1"/>
        <v>0</v>
      </c>
      <c r="K18" s="37">
        <f t="shared" si="1"/>
        <v>0</v>
      </c>
      <c r="L18" s="37">
        <f t="shared" si="1"/>
        <v>0</v>
      </c>
      <c r="M18" s="37">
        <f t="shared" si="1"/>
        <v>0</v>
      </c>
      <c r="N18" s="37">
        <f t="shared" si="1"/>
        <v>0</v>
      </c>
      <c r="O18" s="37">
        <f t="shared" si="1"/>
        <v>0</v>
      </c>
      <c r="P18" s="37">
        <f t="shared" si="1"/>
        <v>0</v>
      </c>
      <c r="Q18" s="37">
        <f t="shared" si="1"/>
        <v>0</v>
      </c>
      <c r="R18" s="37">
        <f t="shared" si="1"/>
        <v>0</v>
      </c>
      <c r="S18" s="37">
        <f t="shared" si="1"/>
        <v>0</v>
      </c>
    </row>
    <row r="19" spans="1:19" s="28" customFormat="1" x14ac:dyDescent="0.25">
      <c r="A19" s="20" t="s">
        <v>38</v>
      </c>
      <c r="B19" s="21" t="s">
        <v>39</v>
      </c>
      <c r="C19" s="36">
        <f>C36</f>
        <v>0</v>
      </c>
      <c r="D19" s="36">
        <f t="shared" ref="D19:S19" si="2">D36</f>
        <v>0</v>
      </c>
      <c r="E19" s="36">
        <f t="shared" si="2"/>
        <v>0</v>
      </c>
      <c r="F19" s="36">
        <f t="shared" si="2"/>
        <v>0</v>
      </c>
      <c r="G19" s="36">
        <f t="shared" si="2"/>
        <v>0</v>
      </c>
      <c r="H19" s="36">
        <f t="shared" si="2"/>
        <v>1.6519999999999999</v>
      </c>
      <c r="I19" s="36">
        <f t="shared" si="2"/>
        <v>0</v>
      </c>
      <c r="J19" s="36">
        <f t="shared" si="2"/>
        <v>0</v>
      </c>
      <c r="K19" s="36">
        <f t="shared" si="2"/>
        <v>0</v>
      </c>
      <c r="L19" s="36">
        <f t="shared" si="2"/>
        <v>0</v>
      </c>
      <c r="M19" s="36">
        <f t="shared" si="2"/>
        <v>0</v>
      </c>
      <c r="N19" s="36">
        <f t="shared" si="2"/>
        <v>0</v>
      </c>
      <c r="O19" s="36">
        <f t="shared" si="2"/>
        <v>0</v>
      </c>
      <c r="P19" s="36">
        <f t="shared" si="2"/>
        <v>0</v>
      </c>
      <c r="Q19" s="36">
        <f t="shared" si="2"/>
        <v>0</v>
      </c>
      <c r="R19" s="36">
        <f t="shared" si="2"/>
        <v>0</v>
      </c>
      <c r="S19" s="36">
        <f t="shared" si="2"/>
        <v>0</v>
      </c>
    </row>
    <row r="20" spans="1:19" s="31" customFormat="1" ht="31.5" hidden="1" outlineLevel="1" x14ac:dyDescent="0.25">
      <c r="A20" s="29" t="s">
        <v>85</v>
      </c>
      <c r="B20" s="30" t="s">
        <v>86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</row>
    <row r="21" spans="1:19" s="26" customFormat="1" ht="47.25" hidden="1" outlineLevel="1" x14ac:dyDescent="0.25">
      <c r="A21" s="18" t="s">
        <v>87</v>
      </c>
      <c r="B21" s="19" t="s">
        <v>88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</row>
    <row r="22" spans="1:19" s="26" customFormat="1" ht="47.25" hidden="1" outlineLevel="1" x14ac:dyDescent="0.25">
      <c r="A22" s="18" t="s">
        <v>89</v>
      </c>
      <c r="B22" s="19" t="s">
        <v>90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</row>
    <row r="23" spans="1:19" s="26" customFormat="1" ht="31.5" hidden="1" outlineLevel="1" x14ac:dyDescent="0.25">
      <c r="A23" s="18" t="s">
        <v>91</v>
      </c>
      <c r="B23" s="19" t="s">
        <v>92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</row>
    <row r="24" spans="1:19" s="31" customFormat="1" ht="31.5" hidden="1" outlineLevel="1" x14ac:dyDescent="0.25">
      <c r="A24" s="29" t="s">
        <v>93</v>
      </c>
      <c r="B24" s="30" t="s">
        <v>94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</row>
    <row r="25" spans="1:19" s="26" customFormat="1" ht="47.25" hidden="1" outlineLevel="1" x14ac:dyDescent="0.25">
      <c r="A25" s="18" t="s">
        <v>95</v>
      </c>
      <c r="B25" s="19" t="s">
        <v>96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</row>
    <row r="26" spans="1:19" s="26" customFormat="1" ht="31.5" hidden="1" outlineLevel="1" x14ac:dyDescent="0.25">
      <c r="A26" s="18" t="s">
        <v>97</v>
      </c>
      <c r="B26" s="19" t="s">
        <v>98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</row>
    <row r="27" spans="1:19" s="31" customFormat="1" ht="31.5" hidden="1" outlineLevel="1" x14ac:dyDescent="0.25">
      <c r="A27" s="29" t="s">
        <v>99</v>
      </c>
      <c r="B27" s="30" t="s">
        <v>100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</row>
    <row r="28" spans="1:19" s="26" customFormat="1" ht="31.5" hidden="1" outlineLevel="1" x14ac:dyDescent="0.25">
      <c r="A28" s="18" t="s">
        <v>101</v>
      </c>
      <c r="B28" s="19" t="s">
        <v>102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</row>
    <row r="29" spans="1:19" s="26" customFormat="1" ht="63" hidden="1" outlineLevel="1" x14ac:dyDescent="0.25">
      <c r="A29" s="18" t="s">
        <v>106</v>
      </c>
      <c r="B29" s="19" t="s">
        <v>103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</row>
    <row r="30" spans="1:19" s="26" customFormat="1" ht="63" hidden="1" outlineLevel="1" x14ac:dyDescent="0.25">
      <c r="A30" s="18" t="s">
        <v>108</v>
      </c>
      <c r="B30" s="19" t="s">
        <v>104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</row>
    <row r="31" spans="1:19" s="26" customFormat="1" ht="63" hidden="1" outlineLevel="1" x14ac:dyDescent="0.25">
      <c r="A31" s="18" t="s">
        <v>109</v>
      </c>
      <c r="B31" s="19" t="s">
        <v>105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</row>
    <row r="32" spans="1:19" s="26" customFormat="1" ht="31.5" hidden="1" outlineLevel="1" x14ac:dyDescent="0.25">
      <c r="A32" s="18" t="s">
        <v>110</v>
      </c>
      <c r="B32" s="19" t="s">
        <v>102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</row>
    <row r="33" spans="1:19" s="26" customFormat="1" ht="63" hidden="1" outlineLevel="1" x14ac:dyDescent="0.25">
      <c r="A33" s="18" t="s">
        <v>111</v>
      </c>
      <c r="B33" s="19" t="s">
        <v>103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</row>
    <row r="34" spans="1:19" s="26" customFormat="1" ht="63" hidden="1" outlineLevel="1" x14ac:dyDescent="0.25">
      <c r="A34" s="18" t="s">
        <v>112</v>
      </c>
      <c r="B34" s="19" t="s">
        <v>104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</row>
    <row r="35" spans="1:19" s="26" customFormat="1" ht="63" hidden="1" outlineLevel="1" x14ac:dyDescent="0.25">
      <c r="A35" s="18" t="s">
        <v>113</v>
      </c>
      <c r="B35" s="19" t="s">
        <v>107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</row>
    <row r="36" spans="1:19" s="35" customFormat="1" ht="63" collapsed="1" x14ac:dyDescent="0.25">
      <c r="A36" s="33" t="s">
        <v>40</v>
      </c>
      <c r="B36" s="34" t="s">
        <v>41</v>
      </c>
      <c r="C36" s="39">
        <f>C37</f>
        <v>0</v>
      </c>
      <c r="D36" s="39">
        <f t="shared" ref="D36:S36" si="3">D37</f>
        <v>0</v>
      </c>
      <c r="E36" s="39">
        <f t="shared" si="3"/>
        <v>0</v>
      </c>
      <c r="F36" s="39">
        <f t="shared" si="3"/>
        <v>0</v>
      </c>
      <c r="G36" s="39">
        <f t="shared" si="3"/>
        <v>0</v>
      </c>
      <c r="H36" s="39">
        <f t="shared" si="3"/>
        <v>1.6519999999999999</v>
      </c>
      <c r="I36" s="39">
        <f t="shared" si="3"/>
        <v>0</v>
      </c>
      <c r="J36" s="39">
        <f t="shared" si="3"/>
        <v>0</v>
      </c>
      <c r="K36" s="39">
        <f t="shared" si="3"/>
        <v>0</v>
      </c>
      <c r="L36" s="39">
        <f t="shared" si="3"/>
        <v>0</v>
      </c>
      <c r="M36" s="39">
        <f t="shared" si="3"/>
        <v>0</v>
      </c>
      <c r="N36" s="39">
        <f t="shared" si="3"/>
        <v>0</v>
      </c>
      <c r="O36" s="39">
        <f t="shared" si="3"/>
        <v>0</v>
      </c>
      <c r="P36" s="39">
        <f t="shared" si="3"/>
        <v>0</v>
      </c>
      <c r="Q36" s="39">
        <f t="shared" si="3"/>
        <v>0</v>
      </c>
      <c r="R36" s="39">
        <f t="shared" si="3"/>
        <v>0</v>
      </c>
      <c r="S36" s="39">
        <f t="shared" si="3"/>
        <v>0</v>
      </c>
    </row>
    <row r="37" spans="1:19" s="393" customFormat="1" ht="31.5" x14ac:dyDescent="0.25">
      <c r="A37" s="14" t="s">
        <v>327</v>
      </c>
      <c r="B37" s="16" t="s">
        <v>326</v>
      </c>
      <c r="C37" s="392">
        <v>0</v>
      </c>
      <c r="D37" s="392">
        <v>0</v>
      </c>
      <c r="E37" s="392">
        <v>0</v>
      </c>
      <c r="F37" s="392">
        <v>0</v>
      </c>
      <c r="G37" s="392">
        <v>0</v>
      </c>
      <c r="H37" s="392">
        <v>1.6519999999999999</v>
      </c>
      <c r="I37" s="392">
        <v>0</v>
      </c>
      <c r="J37" s="392">
        <v>0</v>
      </c>
      <c r="K37" s="392">
        <v>0</v>
      </c>
      <c r="L37" s="392">
        <v>0</v>
      </c>
      <c r="M37" s="392">
        <v>0</v>
      </c>
      <c r="N37" s="392">
        <v>0</v>
      </c>
      <c r="O37" s="392">
        <v>0</v>
      </c>
      <c r="P37" s="392">
        <v>0</v>
      </c>
      <c r="Q37" s="392">
        <v>0</v>
      </c>
      <c r="R37" s="392">
        <v>0</v>
      </c>
      <c r="S37" s="392">
        <v>0</v>
      </c>
    </row>
    <row r="38" spans="1:19" s="31" customFormat="1" ht="47.25" hidden="1" x14ac:dyDescent="0.25">
      <c r="A38" s="29" t="s">
        <v>114</v>
      </c>
      <c r="B38" s="30" t="s">
        <v>42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</row>
    <row r="39" spans="1:19" s="28" customFormat="1" ht="31.5" x14ac:dyDescent="0.25">
      <c r="A39" s="20" t="s">
        <v>43</v>
      </c>
      <c r="B39" s="21" t="s">
        <v>44</v>
      </c>
      <c r="C39" s="36">
        <f>C40+C45+C50</f>
        <v>0</v>
      </c>
      <c r="D39" s="36">
        <f t="shared" ref="D39:S39" si="4">D40+D45+D50</f>
        <v>0</v>
      </c>
      <c r="E39" s="36">
        <f t="shared" si="4"/>
        <v>0</v>
      </c>
      <c r="F39" s="36">
        <f t="shared" si="4"/>
        <v>0</v>
      </c>
      <c r="G39" s="36">
        <f t="shared" si="4"/>
        <v>0</v>
      </c>
      <c r="H39" s="36">
        <f t="shared" si="4"/>
        <v>0</v>
      </c>
      <c r="I39" s="36">
        <f t="shared" si="4"/>
        <v>0</v>
      </c>
      <c r="J39" s="36">
        <f t="shared" si="4"/>
        <v>0</v>
      </c>
      <c r="K39" s="36">
        <f t="shared" si="4"/>
        <v>0</v>
      </c>
      <c r="L39" s="36">
        <f t="shared" si="4"/>
        <v>0</v>
      </c>
      <c r="M39" s="36">
        <f t="shared" si="4"/>
        <v>0</v>
      </c>
      <c r="N39" s="36">
        <f t="shared" si="4"/>
        <v>0</v>
      </c>
      <c r="O39" s="36">
        <f t="shared" si="4"/>
        <v>0</v>
      </c>
      <c r="P39" s="36">
        <f t="shared" si="4"/>
        <v>0</v>
      </c>
      <c r="Q39" s="36">
        <f t="shared" si="4"/>
        <v>0</v>
      </c>
      <c r="R39" s="36">
        <f t="shared" si="4"/>
        <v>0</v>
      </c>
      <c r="S39" s="36">
        <f t="shared" si="4"/>
        <v>0</v>
      </c>
    </row>
    <row r="40" spans="1:19" s="35" customFormat="1" ht="47.25" x14ac:dyDescent="0.25">
      <c r="A40" s="33" t="s">
        <v>81</v>
      </c>
      <c r="B40" s="34" t="s">
        <v>82</v>
      </c>
      <c r="C40" s="39">
        <f>C41</f>
        <v>0</v>
      </c>
      <c r="D40" s="39">
        <f t="shared" ref="D40:S40" si="5">D41</f>
        <v>0</v>
      </c>
      <c r="E40" s="39">
        <f t="shared" si="5"/>
        <v>0</v>
      </c>
      <c r="F40" s="39">
        <f t="shared" si="5"/>
        <v>0</v>
      </c>
      <c r="G40" s="39">
        <f t="shared" si="5"/>
        <v>0</v>
      </c>
      <c r="H40" s="39">
        <f t="shared" si="5"/>
        <v>0</v>
      </c>
      <c r="I40" s="39">
        <f t="shared" si="5"/>
        <v>0</v>
      </c>
      <c r="J40" s="39">
        <f t="shared" si="5"/>
        <v>0</v>
      </c>
      <c r="K40" s="39">
        <f t="shared" si="5"/>
        <v>0</v>
      </c>
      <c r="L40" s="39">
        <f t="shared" si="5"/>
        <v>0</v>
      </c>
      <c r="M40" s="39">
        <f t="shared" si="5"/>
        <v>0</v>
      </c>
      <c r="N40" s="39">
        <f t="shared" si="5"/>
        <v>0</v>
      </c>
      <c r="O40" s="39">
        <f t="shared" si="5"/>
        <v>0</v>
      </c>
      <c r="P40" s="39">
        <f t="shared" si="5"/>
        <v>0</v>
      </c>
      <c r="Q40" s="39">
        <f t="shared" si="5"/>
        <v>0</v>
      </c>
      <c r="R40" s="39">
        <f t="shared" si="5"/>
        <v>0</v>
      </c>
      <c r="S40" s="39">
        <f t="shared" si="5"/>
        <v>0</v>
      </c>
    </row>
    <row r="41" spans="1:19" ht="31.5" x14ac:dyDescent="0.25">
      <c r="A41" s="14" t="s">
        <v>45</v>
      </c>
      <c r="B41" s="16" t="s">
        <v>46</v>
      </c>
      <c r="C41" s="40">
        <f>C42</f>
        <v>0</v>
      </c>
      <c r="D41" s="40">
        <f t="shared" ref="D41:S41" si="6">D42</f>
        <v>0</v>
      </c>
      <c r="E41" s="40">
        <f t="shared" si="6"/>
        <v>0</v>
      </c>
      <c r="F41" s="40">
        <f t="shared" si="6"/>
        <v>0</v>
      </c>
      <c r="G41" s="40">
        <f t="shared" si="6"/>
        <v>0</v>
      </c>
      <c r="H41" s="40">
        <f t="shared" si="6"/>
        <v>0</v>
      </c>
      <c r="I41" s="40">
        <f t="shared" si="6"/>
        <v>0</v>
      </c>
      <c r="J41" s="40">
        <f t="shared" si="6"/>
        <v>0</v>
      </c>
      <c r="K41" s="40">
        <f t="shared" si="6"/>
        <v>0</v>
      </c>
      <c r="L41" s="40">
        <f t="shared" si="6"/>
        <v>0</v>
      </c>
      <c r="M41" s="40">
        <f t="shared" si="6"/>
        <v>0</v>
      </c>
      <c r="N41" s="40">
        <f t="shared" si="6"/>
        <v>0</v>
      </c>
      <c r="O41" s="40">
        <f t="shared" si="6"/>
        <v>0</v>
      </c>
      <c r="P41" s="40">
        <f t="shared" si="6"/>
        <v>0</v>
      </c>
      <c r="Q41" s="40">
        <f t="shared" si="6"/>
        <v>0</v>
      </c>
      <c r="R41" s="40">
        <f t="shared" si="6"/>
        <v>0</v>
      </c>
      <c r="S41" s="40">
        <f t="shared" si="6"/>
        <v>0</v>
      </c>
    </row>
    <row r="42" spans="1:19" s="389" customFormat="1" x14ac:dyDescent="0.25">
      <c r="A42" s="14" t="s">
        <v>47</v>
      </c>
      <c r="B42" s="391" t="s">
        <v>677</v>
      </c>
      <c r="C42" s="387">
        <v>0</v>
      </c>
      <c r="D42" s="387">
        <v>0</v>
      </c>
      <c r="E42" s="387">
        <v>0</v>
      </c>
      <c r="F42" s="387">
        <v>0</v>
      </c>
      <c r="G42" s="387">
        <v>0</v>
      </c>
      <c r="H42" s="387">
        <v>0</v>
      </c>
      <c r="I42" s="387">
        <v>0</v>
      </c>
      <c r="J42" s="387">
        <v>0</v>
      </c>
      <c r="K42" s="387">
        <v>0</v>
      </c>
      <c r="L42" s="387">
        <v>0</v>
      </c>
      <c r="M42" s="387">
        <v>0</v>
      </c>
      <c r="N42" s="387">
        <v>0</v>
      </c>
      <c r="O42" s="387">
        <v>0</v>
      </c>
      <c r="P42" s="387">
        <v>0</v>
      </c>
      <c r="Q42" s="387">
        <v>0</v>
      </c>
      <c r="R42" s="387">
        <v>0</v>
      </c>
      <c r="S42" s="387">
        <v>0</v>
      </c>
    </row>
    <row r="43" spans="1:19" s="389" customFormat="1" x14ac:dyDescent="0.25">
      <c r="A43" s="14" t="s">
        <v>679</v>
      </c>
      <c r="B43" s="391" t="s">
        <v>678</v>
      </c>
      <c r="C43" s="387">
        <v>0</v>
      </c>
      <c r="D43" s="387">
        <v>0</v>
      </c>
      <c r="E43" s="387">
        <v>0</v>
      </c>
      <c r="F43" s="387">
        <v>0</v>
      </c>
      <c r="G43" s="387">
        <v>0</v>
      </c>
      <c r="H43" s="387">
        <v>0</v>
      </c>
      <c r="I43" s="387">
        <v>0</v>
      </c>
      <c r="J43" s="387">
        <v>0</v>
      </c>
      <c r="K43" s="387">
        <v>0</v>
      </c>
      <c r="L43" s="387">
        <v>0</v>
      </c>
      <c r="M43" s="387">
        <v>0</v>
      </c>
      <c r="N43" s="387">
        <v>0</v>
      </c>
      <c r="O43" s="387">
        <v>0</v>
      </c>
      <c r="P43" s="387">
        <v>0</v>
      </c>
      <c r="Q43" s="387">
        <v>0</v>
      </c>
      <c r="R43" s="387">
        <v>0</v>
      </c>
      <c r="S43" s="387">
        <v>0</v>
      </c>
    </row>
    <row r="44" spans="1:19" ht="31.5" x14ac:dyDescent="0.25">
      <c r="A44" s="14" t="s">
        <v>115</v>
      </c>
      <c r="B44" s="16" t="s">
        <v>116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</row>
    <row r="45" spans="1:19" s="35" customFormat="1" ht="31.5" x14ac:dyDescent="0.25">
      <c r="A45" s="33" t="s">
        <v>48</v>
      </c>
      <c r="B45" s="34" t="s">
        <v>49</v>
      </c>
      <c r="C45" s="39">
        <f>C46</f>
        <v>0</v>
      </c>
      <c r="D45" s="39">
        <f t="shared" ref="D45:S45" si="7">D46</f>
        <v>0</v>
      </c>
      <c r="E45" s="39">
        <f t="shared" si="7"/>
        <v>0</v>
      </c>
      <c r="F45" s="39">
        <f t="shared" si="7"/>
        <v>0</v>
      </c>
      <c r="G45" s="39">
        <f t="shared" si="7"/>
        <v>0</v>
      </c>
      <c r="H45" s="39">
        <f t="shared" si="7"/>
        <v>0</v>
      </c>
      <c r="I45" s="39">
        <f t="shared" si="7"/>
        <v>0</v>
      </c>
      <c r="J45" s="39">
        <f t="shared" si="7"/>
        <v>0</v>
      </c>
      <c r="K45" s="39">
        <f t="shared" si="7"/>
        <v>0</v>
      </c>
      <c r="L45" s="39">
        <f t="shared" si="7"/>
        <v>0</v>
      </c>
      <c r="M45" s="39">
        <f t="shared" si="7"/>
        <v>0</v>
      </c>
      <c r="N45" s="39">
        <f t="shared" si="7"/>
        <v>0</v>
      </c>
      <c r="O45" s="39">
        <f t="shared" si="7"/>
        <v>0</v>
      </c>
      <c r="P45" s="39">
        <f t="shared" si="7"/>
        <v>0</v>
      </c>
      <c r="Q45" s="39">
        <f t="shared" si="7"/>
        <v>0</v>
      </c>
      <c r="R45" s="39">
        <f t="shared" si="7"/>
        <v>0</v>
      </c>
      <c r="S45" s="39">
        <f t="shared" si="7"/>
        <v>0</v>
      </c>
    </row>
    <row r="46" spans="1:19" x14ac:dyDescent="0.25">
      <c r="A46" s="14" t="s">
        <v>75</v>
      </c>
      <c r="B46" s="16" t="s">
        <v>76</v>
      </c>
      <c r="C46" s="40">
        <f t="shared" ref="C46:S46" si="8">C48</f>
        <v>0</v>
      </c>
      <c r="D46" s="40">
        <f t="shared" si="8"/>
        <v>0</v>
      </c>
      <c r="E46" s="40">
        <f t="shared" si="8"/>
        <v>0</v>
      </c>
      <c r="F46" s="40">
        <f t="shared" si="8"/>
        <v>0</v>
      </c>
      <c r="G46" s="40">
        <f t="shared" si="8"/>
        <v>0</v>
      </c>
      <c r="H46" s="40">
        <f t="shared" si="8"/>
        <v>0</v>
      </c>
      <c r="I46" s="40">
        <f t="shared" si="8"/>
        <v>0</v>
      </c>
      <c r="J46" s="40">
        <f t="shared" si="8"/>
        <v>0</v>
      </c>
      <c r="K46" s="40">
        <f t="shared" si="8"/>
        <v>0</v>
      </c>
      <c r="L46" s="40">
        <f t="shared" si="8"/>
        <v>0</v>
      </c>
      <c r="M46" s="40">
        <f t="shared" si="8"/>
        <v>0</v>
      </c>
      <c r="N46" s="40">
        <f t="shared" si="8"/>
        <v>0</v>
      </c>
      <c r="O46" s="40">
        <f t="shared" si="8"/>
        <v>0</v>
      </c>
      <c r="P46" s="40">
        <f t="shared" si="8"/>
        <v>0</v>
      </c>
      <c r="Q46" s="40">
        <f t="shared" si="8"/>
        <v>0</v>
      </c>
      <c r="R46" s="40">
        <f t="shared" si="8"/>
        <v>0</v>
      </c>
      <c r="S46" s="40">
        <f t="shared" si="8"/>
        <v>0</v>
      </c>
    </row>
    <row r="47" spans="1:19" ht="31.5" x14ac:dyDescent="0.25">
      <c r="A47" s="14" t="s">
        <v>77</v>
      </c>
      <c r="B47" s="16" t="s">
        <v>899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</row>
    <row r="48" spans="1:19" s="389" customFormat="1" x14ac:dyDescent="0.25">
      <c r="A48" s="14" t="s">
        <v>864</v>
      </c>
      <c r="B48" s="390" t="s">
        <v>78</v>
      </c>
      <c r="C48" s="387"/>
      <c r="D48" s="387"/>
      <c r="E48" s="387"/>
      <c r="F48" s="387"/>
      <c r="G48" s="387"/>
      <c r="H48" s="387"/>
      <c r="I48" s="387"/>
      <c r="J48" s="387"/>
      <c r="K48" s="387"/>
      <c r="L48" s="387"/>
      <c r="M48" s="387"/>
      <c r="N48" s="387"/>
      <c r="O48" s="387"/>
      <c r="P48" s="387"/>
      <c r="Q48" s="387"/>
      <c r="R48" s="387"/>
      <c r="S48" s="387"/>
    </row>
    <row r="49" spans="1:19" ht="31.5" hidden="1" x14ac:dyDescent="0.25">
      <c r="A49" s="14" t="s">
        <v>117</v>
      </c>
      <c r="B49" s="16" t="s">
        <v>118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</row>
    <row r="50" spans="1:19" s="35" customFormat="1" ht="31.5" x14ac:dyDescent="0.25">
      <c r="A50" s="33" t="s">
        <v>119</v>
      </c>
      <c r="B50" s="34" t="s">
        <v>120</v>
      </c>
      <c r="C50" s="39">
        <f t="shared" ref="C50:S50" si="9">C55+C57</f>
        <v>0</v>
      </c>
      <c r="D50" s="39">
        <f t="shared" si="9"/>
        <v>0</v>
      </c>
      <c r="E50" s="39">
        <f t="shared" si="9"/>
        <v>0</v>
      </c>
      <c r="F50" s="39">
        <f t="shared" si="9"/>
        <v>0</v>
      </c>
      <c r="G50" s="39">
        <f t="shared" si="9"/>
        <v>0</v>
      </c>
      <c r="H50" s="39">
        <f t="shared" si="9"/>
        <v>0</v>
      </c>
      <c r="I50" s="39">
        <f t="shared" si="9"/>
        <v>0</v>
      </c>
      <c r="J50" s="39">
        <f t="shared" si="9"/>
        <v>0</v>
      </c>
      <c r="K50" s="39">
        <f t="shared" si="9"/>
        <v>0</v>
      </c>
      <c r="L50" s="39">
        <f t="shared" si="9"/>
        <v>0</v>
      </c>
      <c r="M50" s="39">
        <f t="shared" si="9"/>
        <v>0</v>
      </c>
      <c r="N50" s="39">
        <f t="shared" si="9"/>
        <v>0</v>
      </c>
      <c r="O50" s="39">
        <f t="shared" si="9"/>
        <v>0</v>
      </c>
      <c r="P50" s="39">
        <f t="shared" si="9"/>
        <v>0</v>
      </c>
      <c r="Q50" s="39">
        <f t="shared" si="9"/>
        <v>0</v>
      </c>
      <c r="R50" s="39">
        <f t="shared" si="9"/>
        <v>0</v>
      </c>
      <c r="S50" s="39">
        <f t="shared" si="9"/>
        <v>0</v>
      </c>
    </row>
    <row r="51" spans="1:19" ht="31.5" hidden="1" outlineLevel="1" x14ac:dyDescent="0.25">
      <c r="A51" s="14" t="s">
        <v>121</v>
      </c>
      <c r="B51" s="16" t="s">
        <v>122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</row>
    <row r="52" spans="1:19" ht="31.5" hidden="1" outlineLevel="1" x14ac:dyDescent="0.25">
      <c r="A52" s="14" t="s">
        <v>123</v>
      </c>
      <c r="B52" s="16" t="s">
        <v>50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1:19" hidden="1" outlineLevel="1" x14ac:dyDescent="0.25">
      <c r="A53" s="14" t="s">
        <v>51</v>
      </c>
      <c r="B53" s="16" t="s">
        <v>52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1:19" ht="31.5" hidden="1" outlineLevel="1" x14ac:dyDescent="0.25">
      <c r="A54" s="14" t="s">
        <v>53</v>
      </c>
      <c r="B54" s="16" t="s">
        <v>54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1:19" ht="31.5" collapsed="1" x14ac:dyDescent="0.25">
      <c r="A55" s="14" t="s">
        <v>55</v>
      </c>
      <c r="B55" s="16" t="s">
        <v>56</v>
      </c>
      <c r="C55" s="40">
        <f t="shared" ref="C55:S55" si="10">C56</f>
        <v>0</v>
      </c>
      <c r="D55" s="40">
        <f t="shared" si="10"/>
        <v>0</v>
      </c>
      <c r="E55" s="40">
        <f t="shared" si="10"/>
        <v>0</v>
      </c>
      <c r="F55" s="40">
        <f t="shared" si="10"/>
        <v>0</v>
      </c>
      <c r="G55" s="40">
        <f t="shared" si="10"/>
        <v>0</v>
      </c>
      <c r="H55" s="40">
        <f t="shared" si="10"/>
        <v>0</v>
      </c>
      <c r="I55" s="40">
        <f t="shared" si="10"/>
        <v>0</v>
      </c>
      <c r="J55" s="40">
        <f t="shared" si="10"/>
        <v>0</v>
      </c>
      <c r="K55" s="40">
        <f t="shared" si="10"/>
        <v>0</v>
      </c>
      <c r="L55" s="40">
        <f t="shared" si="10"/>
        <v>0</v>
      </c>
      <c r="M55" s="40">
        <f t="shared" si="10"/>
        <v>0</v>
      </c>
      <c r="N55" s="40">
        <f t="shared" si="10"/>
        <v>0</v>
      </c>
      <c r="O55" s="40">
        <f t="shared" si="10"/>
        <v>0</v>
      </c>
      <c r="P55" s="40">
        <f t="shared" si="10"/>
        <v>0</v>
      </c>
      <c r="Q55" s="40">
        <f t="shared" si="10"/>
        <v>0</v>
      </c>
      <c r="R55" s="40">
        <f t="shared" si="10"/>
        <v>0</v>
      </c>
      <c r="S55" s="40">
        <f t="shared" si="10"/>
        <v>0</v>
      </c>
    </row>
    <row r="56" spans="1:19" s="389" customFormat="1" x14ac:dyDescent="0.25">
      <c r="A56" s="14"/>
      <c r="B56" s="16"/>
      <c r="C56" s="387"/>
      <c r="D56" s="387"/>
      <c r="E56" s="387"/>
      <c r="F56" s="387"/>
      <c r="G56" s="387"/>
      <c r="H56" s="387"/>
      <c r="I56" s="387"/>
      <c r="J56" s="387"/>
      <c r="K56" s="387"/>
      <c r="L56" s="387"/>
      <c r="M56" s="387"/>
      <c r="N56" s="387"/>
      <c r="O56" s="387"/>
      <c r="P56" s="387"/>
      <c r="Q56" s="387"/>
      <c r="R56" s="387"/>
      <c r="S56" s="387"/>
    </row>
    <row r="57" spans="1:19" ht="31.5" hidden="1" outlineLevel="1" x14ac:dyDescent="0.25">
      <c r="A57" s="14" t="s">
        <v>57</v>
      </c>
      <c r="B57" s="16" t="s">
        <v>58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</row>
    <row r="58" spans="1:19" ht="31.5" hidden="1" outlineLevel="1" x14ac:dyDescent="0.25">
      <c r="A58" s="14" t="s">
        <v>59</v>
      </c>
      <c r="B58" s="16" t="s">
        <v>60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</row>
    <row r="59" spans="1:19" ht="31.5" hidden="1" outlineLevel="1" x14ac:dyDescent="0.25">
      <c r="A59" s="14" t="s">
        <v>61</v>
      </c>
      <c r="B59" s="16" t="s">
        <v>62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</row>
    <row r="60" spans="1:19" s="25" customFormat="1" ht="31.5" hidden="1" outlineLevel="1" x14ac:dyDescent="0.25">
      <c r="A60" s="22" t="s">
        <v>63</v>
      </c>
      <c r="B60" s="23" t="s">
        <v>64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</row>
    <row r="61" spans="1:19" hidden="1" outlineLevel="1" x14ac:dyDescent="0.25">
      <c r="A61" s="14" t="s">
        <v>65</v>
      </c>
      <c r="B61" s="16" t="s">
        <v>66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</row>
    <row r="62" spans="1:19" ht="31.5" hidden="1" outlineLevel="1" x14ac:dyDescent="0.25">
      <c r="A62" s="14" t="s">
        <v>67</v>
      </c>
      <c r="B62" s="16" t="s">
        <v>68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</row>
    <row r="63" spans="1:19" s="28" customFormat="1" ht="47.25" hidden="1" outlineLevel="1" collapsed="1" x14ac:dyDescent="0.25">
      <c r="A63" s="20" t="s">
        <v>69</v>
      </c>
      <c r="B63" s="32" t="s">
        <v>70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</row>
    <row r="64" spans="1:19" s="25" customFormat="1" ht="31.5" hidden="1" outlineLevel="1" x14ac:dyDescent="0.25">
      <c r="A64" s="22" t="s">
        <v>71</v>
      </c>
      <c r="B64" s="23" t="s">
        <v>72</v>
      </c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</row>
    <row r="65" spans="1:19" s="25" customFormat="1" ht="31.5" hidden="1" outlineLevel="1" x14ac:dyDescent="0.25">
      <c r="A65" s="22" t="s">
        <v>73</v>
      </c>
      <c r="B65" s="23" t="s">
        <v>74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</row>
    <row r="66" spans="1:19" s="28" customFormat="1" collapsed="1" x14ac:dyDescent="0.25">
      <c r="A66" s="20" t="s">
        <v>680</v>
      </c>
      <c r="B66" s="32" t="s">
        <v>681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</row>
    <row r="67" spans="1:19" s="388" customFormat="1" ht="31.5" x14ac:dyDescent="0.25">
      <c r="A67" s="385" t="s">
        <v>682</v>
      </c>
      <c r="B67" s="386" t="s">
        <v>683</v>
      </c>
      <c r="C67" s="387">
        <v>0</v>
      </c>
      <c r="D67" s="387">
        <v>0</v>
      </c>
      <c r="E67" s="387">
        <v>0</v>
      </c>
      <c r="F67" s="387">
        <v>0</v>
      </c>
      <c r="G67" s="387">
        <v>0</v>
      </c>
      <c r="H67" s="387">
        <v>0</v>
      </c>
      <c r="I67" s="387">
        <v>0</v>
      </c>
      <c r="J67" s="387">
        <v>0</v>
      </c>
      <c r="K67" s="387">
        <v>0</v>
      </c>
      <c r="L67" s="387">
        <v>0</v>
      </c>
      <c r="M67" s="387">
        <v>0</v>
      </c>
      <c r="N67" s="387">
        <v>0</v>
      </c>
      <c r="O67" s="387">
        <v>0</v>
      </c>
      <c r="P67" s="387">
        <v>0</v>
      </c>
      <c r="Q67" s="387">
        <v>0</v>
      </c>
      <c r="R67" s="387">
        <v>0</v>
      </c>
      <c r="S67" s="387">
        <v>0</v>
      </c>
    </row>
    <row r="71" spans="1:19" s="1" customFormat="1" x14ac:dyDescent="0.2">
      <c r="B71" s="182" t="s">
        <v>79</v>
      </c>
      <c r="C71" s="13"/>
      <c r="D71" s="13"/>
      <c r="E71" s="13" t="s">
        <v>80</v>
      </c>
    </row>
  </sheetData>
  <mergeCells count="23">
    <mergeCell ref="P13:S13"/>
    <mergeCell ref="D14:E14"/>
    <mergeCell ref="F14:G14"/>
    <mergeCell ref="H14:I14"/>
    <mergeCell ref="J14:K14"/>
    <mergeCell ref="L14:M14"/>
    <mergeCell ref="N14:O14"/>
    <mergeCell ref="P14:Q14"/>
    <mergeCell ref="R14:S14"/>
    <mergeCell ref="A4:S4"/>
    <mergeCell ref="A7:S7"/>
    <mergeCell ref="A1:S1"/>
    <mergeCell ref="A2:S2"/>
    <mergeCell ref="A5:S5"/>
    <mergeCell ref="A9:S9"/>
    <mergeCell ref="A10:S10"/>
    <mergeCell ref="A11:S11"/>
    <mergeCell ref="A12:A15"/>
    <mergeCell ref="B12:B15"/>
    <mergeCell ref="C12:C15"/>
    <mergeCell ref="D12:S12"/>
    <mergeCell ref="D13:I13"/>
    <mergeCell ref="J13:O13"/>
  </mergeCells>
  <pageMargins left="0.7" right="0.7" top="0.75" bottom="0.75" header="0.3" footer="0.3"/>
  <pageSetup paperSize="8" scale="7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BF84"/>
  <sheetViews>
    <sheetView zoomScale="70" zoomScaleNormal="70" workbookViewId="0">
      <pane xSplit="3" ySplit="16" topLeftCell="P49" activePane="bottomRight" state="frozen"/>
      <selection pane="topRight" activeCell="D1" sqref="D1"/>
      <selection pane="bottomLeft" activeCell="A17" sqref="A17"/>
      <selection pane="bottomRight" activeCell="S75" sqref="S75"/>
    </sheetView>
  </sheetViews>
  <sheetFormatPr defaultColWidth="8.85546875" defaultRowHeight="15.75" outlineLevelRow="1" outlineLevelCol="1" x14ac:dyDescent="0.25"/>
  <cols>
    <col min="1" max="1" width="10" style="15" customWidth="1"/>
    <col min="2" max="2" width="75.42578125" customWidth="1"/>
    <col min="3" max="3" width="19.28515625" customWidth="1"/>
    <col min="4" max="4" width="7.28515625" hidden="1" customWidth="1" outlineLevel="1"/>
    <col min="5" max="6" width="6.28515625" style="50" hidden="1" customWidth="1" outlineLevel="1"/>
    <col min="7" max="9" width="6.28515625" hidden="1" customWidth="1" outlineLevel="1"/>
    <col min="10" max="10" width="7.28515625" style="55" hidden="1" customWidth="1" outlineLevel="1"/>
    <col min="11" max="12" width="6.28515625" hidden="1" customWidth="1" outlineLevel="1"/>
    <col min="13" max="13" width="6.28515625" style="55" hidden="1" customWidth="1" outlineLevel="1"/>
    <col min="14" max="15" width="6.28515625" hidden="1" customWidth="1" outlineLevel="1"/>
    <col min="16" max="16" width="7.28515625" customWidth="1" collapsed="1"/>
    <col min="17" max="18" width="6.28515625" customWidth="1"/>
    <col min="19" max="19" width="8.42578125" customWidth="1"/>
    <col min="20" max="22" width="6.28515625" customWidth="1"/>
    <col min="23" max="23" width="8.42578125" bestFit="1" customWidth="1"/>
    <col min="24" max="25" width="6.28515625" bestFit="1" customWidth="1"/>
    <col min="26" max="26" width="8.7109375" bestFit="1" customWidth="1"/>
    <col min="27" max="27" width="6.28515625" bestFit="1" customWidth="1"/>
    <col min="28" max="28" width="6.28515625" customWidth="1"/>
    <col min="29" max="29" width="6.28515625" bestFit="1" customWidth="1"/>
    <col min="30" max="30" width="7.28515625" bestFit="1" customWidth="1"/>
    <col min="31" max="31" width="8.42578125" bestFit="1" customWidth="1"/>
    <col min="32" max="32" width="6.28515625" bestFit="1" customWidth="1"/>
    <col min="33" max="33" width="8.7109375" customWidth="1"/>
    <col min="34" max="34" width="6.28515625" bestFit="1" customWidth="1"/>
    <col min="35" max="35" width="6.28515625" customWidth="1"/>
    <col min="36" max="36" width="8.42578125" bestFit="1" customWidth="1"/>
    <col min="37" max="37" width="7.28515625" bestFit="1" customWidth="1"/>
    <col min="38" max="40" width="8.42578125" bestFit="1" customWidth="1"/>
    <col min="41" max="41" width="6.28515625" bestFit="1" customWidth="1"/>
    <col min="42" max="42" width="6.28515625" customWidth="1"/>
    <col min="43" max="43" width="8.42578125" bestFit="1" customWidth="1"/>
    <col min="44" max="44" width="7.28515625" bestFit="1" customWidth="1"/>
    <col min="45" max="46" width="6.28515625" bestFit="1" customWidth="1"/>
    <col min="47" max="47" width="8.42578125" bestFit="1" customWidth="1"/>
    <col min="48" max="48" width="6.28515625" bestFit="1" customWidth="1"/>
    <col min="49" max="49" width="6.28515625" customWidth="1"/>
    <col min="50" max="50" width="6.28515625" bestFit="1" customWidth="1"/>
    <col min="51" max="51" width="7.28515625" bestFit="1" customWidth="1"/>
    <col min="52" max="52" width="8.5703125" bestFit="1" customWidth="1"/>
    <col min="53" max="53" width="6.28515625" bestFit="1" customWidth="1"/>
    <col min="54" max="54" width="8.42578125" bestFit="1" customWidth="1"/>
    <col min="55" max="55" width="6.28515625" bestFit="1" customWidth="1"/>
    <col min="56" max="56" width="6.28515625" customWidth="1"/>
    <col min="57" max="57" width="8.5703125" bestFit="1" customWidth="1"/>
  </cols>
  <sheetData>
    <row r="1" spans="1:58" s="41" customFormat="1" x14ac:dyDescent="0.25">
      <c r="A1" s="631" t="s">
        <v>374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  <c r="R1" s="625"/>
      <c r="S1" s="625"/>
      <c r="T1" s="625"/>
      <c r="U1" s="625"/>
      <c r="V1" s="625"/>
      <c r="W1" s="625"/>
      <c r="X1" s="625"/>
      <c r="Y1" s="625"/>
      <c r="Z1" s="625"/>
      <c r="AA1" s="625"/>
      <c r="AB1" s="625"/>
      <c r="AC1" s="625"/>
      <c r="AD1" s="625"/>
      <c r="AE1" s="625"/>
      <c r="AF1" s="625"/>
      <c r="AG1" s="625"/>
      <c r="AH1" s="625"/>
      <c r="AI1" s="625"/>
      <c r="AJ1" s="625"/>
      <c r="AK1" s="625"/>
      <c r="AL1" s="625"/>
      <c r="AM1" s="625"/>
      <c r="AN1" s="625"/>
      <c r="AO1" s="625"/>
      <c r="AP1" s="625"/>
      <c r="AQ1" s="625"/>
      <c r="AR1" s="625"/>
      <c r="AS1" s="625"/>
      <c r="AT1" s="625"/>
      <c r="AU1" s="625"/>
      <c r="AV1" s="625"/>
      <c r="AW1" s="625"/>
      <c r="AX1" s="625"/>
      <c r="AY1" s="625"/>
      <c r="AZ1" s="625"/>
      <c r="BA1" s="625"/>
      <c r="BB1" s="625"/>
      <c r="BC1" s="625"/>
      <c r="BD1" s="625"/>
      <c r="BE1" s="625"/>
      <c r="BF1" s="625"/>
    </row>
    <row r="2" spans="1:58" s="41" customFormat="1" x14ac:dyDescent="0.25"/>
    <row r="3" spans="1:58" s="41" customFormat="1" ht="18.75" x14ac:dyDescent="0.25">
      <c r="A3" s="588" t="s">
        <v>128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  <c r="U3" s="588"/>
      <c r="V3" s="588"/>
      <c r="W3" s="588"/>
      <c r="X3" s="588"/>
      <c r="Y3" s="588"/>
      <c r="Z3" s="588"/>
      <c r="AA3" s="588"/>
      <c r="AB3" s="588"/>
      <c r="AC3" s="588"/>
      <c r="AD3" s="588"/>
      <c r="AE3" s="588"/>
      <c r="AF3" s="588"/>
      <c r="AG3" s="588"/>
      <c r="AH3" s="588"/>
      <c r="AI3" s="588"/>
      <c r="AJ3" s="588"/>
      <c r="AK3" s="588"/>
      <c r="AL3" s="588"/>
      <c r="AM3" s="588"/>
      <c r="AN3" s="588"/>
      <c r="AO3" s="588"/>
      <c r="AP3" s="588"/>
      <c r="AQ3" s="588"/>
      <c r="AR3" s="588"/>
      <c r="AS3" s="588"/>
      <c r="AT3" s="588"/>
      <c r="AU3" s="588"/>
      <c r="AV3" s="588"/>
      <c r="AW3" s="588"/>
      <c r="AX3" s="588"/>
      <c r="AY3" s="588"/>
      <c r="AZ3" s="588"/>
      <c r="BA3" s="588"/>
      <c r="BB3" s="588"/>
      <c r="BC3" s="588"/>
      <c r="BD3" s="588"/>
      <c r="BE3" s="588"/>
      <c r="BF3" s="588"/>
    </row>
    <row r="4" spans="1:58" s="41" customFormat="1" x14ac:dyDescent="0.25">
      <c r="A4" s="591" t="s">
        <v>129</v>
      </c>
      <c r="B4" s="591"/>
      <c r="C4" s="591"/>
      <c r="D4" s="591"/>
      <c r="E4" s="591"/>
      <c r="F4" s="591"/>
      <c r="G4" s="591"/>
      <c r="H4" s="591"/>
      <c r="I4" s="591"/>
      <c r="J4" s="591"/>
      <c r="K4" s="591"/>
      <c r="L4" s="591"/>
      <c r="M4" s="591"/>
      <c r="N4" s="591"/>
      <c r="O4" s="591"/>
      <c r="P4" s="591"/>
      <c r="Q4" s="591"/>
      <c r="R4" s="591"/>
      <c r="S4" s="591"/>
      <c r="T4" s="591"/>
      <c r="U4" s="591"/>
      <c r="V4" s="591"/>
      <c r="W4" s="591"/>
      <c r="X4" s="591"/>
      <c r="Y4" s="591"/>
      <c r="Z4" s="591"/>
      <c r="AA4" s="591"/>
      <c r="AB4" s="591"/>
      <c r="AC4" s="591"/>
      <c r="AD4" s="591"/>
      <c r="AE4" s="591"/>
      <c r="AF4" s="591"/>
      <c r="AG4" s="591"/>
      <c r="AH4" s="591"/>
      <c r="AI4" s="591"/>
      <c r="AJ4" s="591"/>
      <c r="AK4" s="591"/>
      <c r="AL4" s="591"/>
      <c r="AM4" s="591"/>
      <c r="AN4" s="591"/>
      <c r="AO4" s="591"/>
      <c r="AP4" s="591"/>
      <c r="AQ4" s="591"/>
      <c r="AR4" s="591"/>
      <c r="AS4" s="591"/>
      <c r="AT4" s="591"/>
      <c r="AU4" s="591"/>
      <c r="AV4" s="591"/>
      <c r="AW4" s="591"/>
      <c r="AX4" s="591"/>
      <c r="AY4" s="591"/>
      <c r="AZ4" s="591"/>
      <c r="BA4" s="591"/>
      <c r="BB4" s="591"/>
      <c r="BC4" s="591"/>
      <c r="BD4" s="591"/>
      <c r="BE4" s="591"/>
      <c r="BF4" s="591"/>
    </row>
    <row r="5" spans="1:58" s="41" customFormat="1" x14ac:dyDescent="0.25">
      <c r="P5" s="170"/>
      <c r="Q5" s="170"/>
      <c r="R5" s="170"/>
      <c r="S5" s="170"/>
      <c r="T5" s="170"/>
      <c r="U5" s="170"/>
      <c r="V5" s="170"/>
      <c r="W5" s="170"/>
      <c r="Y5" s="170"/>
    </row>
    <row r="6" spans="1:58" s="41" customFormat="1" ht="18.75" x14ac:dyDescent="0.3">
      <c r="A6" s="592" t="s">
        <v>1527</v>
      </c>
      <c r="B6" s="592"/>
      <c r="C6" s="592"/>
      <c r="D6" s="592"/>
      <c r="E6" s="592"/>
      <c r="F6" s="592"/>
      <c r="G6" s="592"/>
      <c r="H6" s="592"/>
      <c r="I6" s="592"/>
      <c r="J6" s="592"/>
      <c r="K6" s="592"/>
      <c r="L6" s="592"/>
      <c r="M6" s="592"/>
      <c r="N6" s="592"/>
      <c r="O6" s="592"/>
      <c r="P6" s="592"/>
      <c r="Q6" s="592"/>
      <c r="R6" s="592"/>
      <c r="S6" s="592"/>
      <c r="T6" s="592"/>
      <c r="U6" s="592"/>
      <c r="V6" s="592"/>
      <c r="W6" s="592"/>
      <c r="X6" s="592"/>
      <c r="Y6" s="592"/>
      <c r="Z6" s="592"/>
      <c r="AA6" s="592"/>
      <c r="AB6" s="592"/>
      <c r="AC6" s="592"/>
      <c r="AD6" s="592"/>
      <c r="AE6" s="592"/>
      <c r="AF6" s="592"/>
      <c r="AG6" s="592"/>
      <c r="AH6" s="592"/>
      <c r="AI6" s="592"/>
      <c r="AJ6" s="592"/>
      <c r="AK6" s="592"/>
      <c r="AL6" s="592"/>
      <c r="AM6" s="592"/>
      <c r="AN6" s="592"/>
      <c r="AO6" s="592"/>
      <c r="AP6" s="592"/>
      <c r="AQ6" s="592"/>
      <c r="AR6" s="592"/>
      <c r="AS6" s="592"/>
      <c r="AT6" s="592"/>
      <c r="AU6" s="592"/>
      <c r="AV6" s="592"/>
      <c r="AW6" s="592"/>
      <c r="AX6" s="592"/>
      <c r="AY6" s="592"/>
      <c r="AZ6" s="592"/>
      <c r="BA6" s="592"/>
      <c r="BB6" s="592"/>
      <c r="BC6" s="592"/>
      <c r="BD6" s="592"/>
      <c r="BE6" s="592"/>
      <c r="BF6" s="592"/>
    </row>
    <row r="7" spans="1:58" s="41" customFormat="1" x14ac:dyDescent="0.25"/>
    <row r="8" spans="1:58" s="41" customFormat="1" ht="18.75" x14ac:dyDescent="0.3">
      <c r="A8" s="592" t="s">
        <v>1531</v>
      </c>
      <c r="B8" s="592"/>
      <c r="C8" s="592"/>
      <c r="D8" s="592"/>
      <c r="E8" s="592"/>
      <c r="F8" s="592"/>
      <c r="G8" s="592"/>
      <c r="H8" s="592"/>
      <c r="I8" s="592"/>
      <c r="J8" s="592"/>
      <c r="K8" s="592"/>
      <c r="L8" s="592"/>
      <c r="M8" s="592"/>
      <c r="N8" s="592"/>
      <c r="O8" s="592"/>
      <c r="P8" s="592"/>
      <c r="Q8" s="592"/>
      <c r="R8" s="592"/>
      <c r="S8" s="592"/>
      <c r="T8" s="592"/>
      <c r="U8" s="592"/>
      <c r="V8" s="592"/>
      <c r="W8" s="592"/>
      <c r="X8" s="592"/>
      <c r="Y8" s="592"/>
      <c r="Z8" s="592"/>
      <c r="AA8" s="592"/>
      <c r="AB8" s="592"/>
      <c r="AC8" s="592"/>
      <c r="AD8" s="592"/>
      <c r="AE8" s="592"/>
      <c r="AF8" s="592"/>
      <c r="AG8" s="592"/>
      <c r="AH8" s="592"/>
      <c r="AI8" s="592"/>
      <c r="AJ8" s="592"/>
      <c r="AK8" s="592"/>
      <c r="AL8" s="592"/>
      <c r="AM8" s="592"/>
      <c r="AN8" s="592"/>
      <c r="AO8" s="592"/>
      <c r="AP8" s="592"/>
      <c r="AQ8" s="592"/>
      <c r="AR8" s="592"/>
      <c r="AS8" s="592"/>
      <c r="AT8" s="592"/>
      <c r="AU8" s="592"/>
      <c r="AV8" s="592"/>
      <c r="AW8" s="592"/>
      <c r="AX8" s="592"/>
      <c r="AY8" s="592"/>
      <c r="AZ8" s="592"/>
      <c r="BA8" s="592"/>
      <c r="BB8" s="592"/>
      <c r="BC8" s="592"/>
      <c r="BD8" s="592"/>
      <c r="BE8" s="592"/>
      <c r="BF8" s="592"/>
    </row>
    <row r="9" spans="1:58" s="41" customFormat="1" x14ac:dyDescent="0.25">
      <c r="A9" s="593" t="s">
        <v>235</v>
      </c>
      <c r="B9" s="593"/>
      <c r="C9" s="593"/>
      <c r="D9" s="593"/>
      <c r="E9" s="593"/>
      <c r="F9" s="593"/>
      <c r="G9" s="593"/>
      <c r="H9" s="593"/>
      <c r="I9" s="593"/>
      <c r="J9" s="593"/>
      <c r="K9" s="593"/>
      <c r="L9" s="593"/>
      <c r="M9" s="593"/>
      <c r="N9" s="593"/>
      <c r="O9" s="593"/>
      <c r="P9" s="593"/>
      <c r="Q9" s="593"/>
      <c r="R9" s="593"/>
      <c r="S9" s="593"/>
      <c r="T9" s="593"/>
      <c r="U9" s="593"/>
      <c r="V9" s="593"/>
      <c r="W9" s="593"/>
      <c r="X9" s="593"/>
      <c r="Y9" s="593"/>
      <c r="Z9" s="593"/>
      <c r="AA9" s="593"/>
      <c r="AB9" s="593"/>
      <c r="AC9" s="593"/>
      <c r="AD9" s="593"/>
      <c r="AE9" s="593"/>
      <c r="AF9" s="593"/>
      <c r="AG9" s="593"/>
      <c r="AH9" s="593"/>
      <c r="AI9" s="593"/>
      <c r="AJ9" s="593"/>
      <c r="AK9" s="593"/>
      <c r="AL9" s="593"/>
      <c r="AM9" s="593"/>
      <c r="AN9" s="593"/>
      <c r="AO9" s="593"/>
      <c r="AP9" s="593"/>
      <c r="AQ9" s="593"/>
      <c r="AR9" s="593"/>
      <c r="AS9" s="593"/>
      <c r="AT9" s="593"/>
      <c r="AU9" s="593"/>
      <c r="AV9" s="593"/>
      <c r="AW9" s="593"/>
      <c r="AX9" s="593"/>
      <c r="AY9" s="593"/>
      <c r="AZ9" s="593"/>
      <c r="BA9" s="593"/>
      <c r="BB9" s="593"/>
      <c r="BC9" s="593"/>
      <c r="BD9" s="593"/>
      <c r="BE9" s="593"/>
      <c r="BF9" s="593"/>
    </row>
    <row r="10" spans="1:58" s="41" customFormat="1" x14ac:dyDescent="0.25">
      <c r="A10" s="632"/>
      <c r="B10" s="632"/>
      <c r="C10" s="632"/>
      <c r="D10" s="632"/>
      <c r="E10" s="632"/>
      <c r="F10" s="632"/>
      <c r="G10" s="632"/>
      <c r="H10" s="632"/>
      <c r="I10" s="632"/>
      <c r="J10" s="632"/>
      <c r="K10" s="632"/>
      <c r="L10" s="632"/>
      <c r="M10" s="632"/>
      <c r="N10" s="632"/>
      <c r="O10" s="632"/>
      <c r="P10" s="632"/>
      <c r="Q10" s="632"/>
      <c r="R10" s="632"/>
      <c r="S10" s="632"/>
      <c r="T10" s="632"/>
      <c r="U10" s="632"/>
      <c r="V10" s="632"/>
      <c r="W10" s="632"/>
      <c r="X10" s="632"/>
      <c r="Y10" s="632"/>
      <c r="Z10" s="632"/>
      <c r="AA10" s="632"/>
      <c r="AB10" s="632"/>
      <c r="AC10" s="632"/>
      <c r="AD10" s="632"/>
      <c r="AE10" s="632"/>
      <c r="AF10" s="632"/>
      <c r="AG10" s="632"/>
      <c r="AH10" s="632"/>
      <c r="AI10" s="632"/>
      <c r="AJ10" s="632"/>
      <c r="AK10" s="632"/>
      <c r="AL10" s="632"/>
      <c r="AM10" s="632"/>
      <c r="AN10" s="632"/>
      <c r="AO10" s="632"/>
      <c r="AP10" s="632"/>
      <c r="AQ10" s="632"/>
      <c r="AR10" s="173"/>
      <c r="AS10" s="173"/>
      <c r="AT10" s="173"/>
      <c r="AU10" s="173"/>
      <c r="AV10" s="173"/>
      <c r="AW10" s="321"/>
      <c r="AX10" s="173"/>
      <c r="AY10" s="173"/>
      <c r="AZ10" s="173"/>
      <c r="BA10" s="173"/>
      <c r="BB10" s="173"/>
      <c r="BC10" s="173"/>
      <c r="BD10" s="321"/>
      <c r="BE10" s="173"/>
    </row>
    <row r="11" spans="1:58" s="41" customFormat="1" x14ac:dyDescent="0.25">
      <c r="A11" s="624" t="s">
        <v>5</v>
      </c>
      <c r="B11" s="624" t="s">
        <v>6</v>
      </c>
      <c r="C11" s="624" t="s">
        <v>7</v>
      </c>
      <c r="D11" s="624" t="s">
        <v>703</v>
      </c>
      <c r="E11" s="624"/>
      <c r="F11" s="624"/>
      <c r="G11" s="624"/>
      <c r="H11" s="624"/>
      <c r="I11" s="624"/>
      <c r="J11" s="624"/>
      <c r="K11" s="624"/>
      <c r="L11" s="624"/>
      <c r="M11" s="624"/>
      <c r="N11" s="624"/>
      <c r="O11" s="624"/>
      <c r="P11" s="633" t="s">
        <v>375</v>
      </c>
      <c r="Q11" s="634"/>
      <c r="R11" s="634"/>
      <c r="S11" s="634"/>
      <c r="T11" s="634"/>
      <c r="U11" s="634"/>
      <c r="V11" s="634"/>
      <c r="W11" s="634"/>
      <c r="X11" s="634"/>
      <c r="Y11" s="634"/>
      <c r="Z11" s="634"/>
      <c r="AA11" s="634"/>
      <c r="AB11" s="634"/>
      <c r="AC11" s="634"/>
      <c r="AD11" s="634"/>
      <c r="AE11" s="634"/>
      <c r="AF11" s="634"/>
      <c r="AG11" s="634"/>
      <c r="AH11" s="634"/>
      <c r="AI11" s="634"/>
      <c r="AJ11" s="634"/>
      <c r="AK11" s="634"/>
      <c r="AL11" s="634"/>
      <c r="AM11" s="634"/>
      <c r="AN11" s="634"/>
      <c r="AO11" s="634"/>
      <c r="AP11" s="634"/>
      <c r="AQ11" s="634"/>
      <c r="AR11" s="634"/>
      <c r="AS11" s="634"/>
      <c r="AT11" s="634"/>
      <c r="AU11" s="634"/>
      <c r="AV11" s="634"/>
      <c r="AW11" s="634"/>
      <c r="AX11" s="634"/>
      <c r="AY11" s="634"/>
      <c r="AZ11" s="634"/>
      <c r="BA11" s="634"/>
      <c r="BB11" s="634"/>
      <c r="BC11" s="634"/>
      <c r="BD11" s="634"/>
      <c r="BE11" s="635"/>
      <c r="BF11" s="600" t="s">
        <v>187</v>
      </c>
    </row>
    <row r="12" spans="1:58" s="41" customFormat="1" x14ac:dyDescent="0.25">
      <c r="A12" s="624"/>
      <c r="B12" s="624"/>
      <c r="C12" s="624"/>
      <c r="D12" s="624"/>
      <c r="E12" s="624"/>
      <c r="F12" s="624"/>
      <c r="G12" s="624"/>
      <c r="H12" s="624"/>
      <c r="I12" s="624"/>
      <c r="J12" s="624"/>
      <c r="K12" s="624"/>
      <c r="L12" s="624"/>
      <c r="M12" s="624"/>
      <c r="N12" s="624"/>
      <c r="O12" s="624"/>
      <c r="P12" s="623" t="s">
        <v>224</v>
      </c>
      <c r="Q12" s="623"/>
      <c r="R12" s="623"/>
      <c r="S12" s="623"/>
      <c r="T12" s="623"/>
      <c r="U12" s="623"/>
      <c r="V12" s="623"/>
      <c r="W12" s="623"/>
      <c r="X12" s="623"/>
      <c r="Y12" s="623"/>
      <c r="Z12" s="623"/>
      <c r="AA12" s="623"/>
      <c r="AB12" s="623"/>
      <c r="AC12" s="623"/>
      <c r="AD12" s="623" t="s">
        <v>225</v>
      </c>
      <c r="AE12" s="623"/>
      <c r="AF12" s="623"/>
      <c r="AG12" s="623"/>
      <c r="AH12" s="623"/>
      <c r="AI12" s="623"/>
      <c r="AJ12" s="623"/>
      <c r="AK12" s="623"/>
      <c r="AL12" s="623"/>
      <c r="AM12" s="623"/>
      <c r="AN12" s="623"/>
      <c r="AO12" s="623"/>
      <c r="AP12" s="623"/>
      <c r="AQ12" s="623"/>
      <c r="AR12" s="623" t="s">
        <v>226</v>
      </c>
      <c r="AS12" s="623"/>
      <c r="AT12" s="623"/>
      <c r="AU12" s="623"/>
      <c r="AV12" s="623"/>
      <c r="AW12" s="623"/>
      <c r="AX12" s="623"/>
      <c r="AY12" s="623"/>
      <c r="AZ12" s="623"/>
      <c r="BA12" s="623"/>
      <c r="BB12" s="623"/>
      <c r="BC12" s="623"/>
      <c r="BD12" s="623"/>
      <c r="BE12" s="623"/>
      <c r="BF12" s="600"/>
    </row>
    <row r="13" spans="1:58" s="41" customFormat="1" x14ac:dyDescent="0.25">
      <c r="A13" s="624"/>
      <c r="B13" s="624"/>
      <c r="C13" s="624"/>
      <c r="D13" s="624"/>
      <c r="E13" s="624"/>
      <c r="F13" s="624"/>
      <c r="G13" s="624"/>
      <c r="H13" s="624"/>
      <c r="I13" s="624"/>
      <c r="J13" s="624"/>
      <c r="K13" s="624"/>
      <c r="L13" s="624"/>
      <c r="M13" s="624"/>
      <c r="N13" s="624"/>
      <c r="O13" s="624"/>
      <c r="P13" s="623"/>
      <c r="Q13" s="623"/>
      <c r="R13" s="623"/>
      <c r="S13" s="623"/>
      <c r="T13" s="623"/>
      <c r="U13" s="623"/>
      <c r="V13" s="623"/>
      <c r="W13" s="623"/>
      <c r="X13" s="623"/>
      <c r="Y13" s="623"/>
      <c r="Z13" s="623"/>
      <c r="AA13" s="623"/>
      <c r="AB13" s="623"/>
      <c r="AC13" s="623"/>
      <c r="AD13" s="623"/>
      <c r="AE13" s="623"/>
      <c r="AF13" s="623"/>
      <c r="AG13" s="623"/>
      <c r="AH13" s="623"/>
      <c r="AI13" s="623"/>
      <c r="AJ13" s="623"/>
      <c r="AK13" s="623"/>
      <c r="AL13" s="623"/>
      <c r="AM13" s="623"/>
      <c r="AN13" s="623"/>
      <c r="AO13" s="623"/>
      <c r="AP13" s="623"/>
      <c r="AQ13" s="623"/>
      <c r="AR13" s="623"/>
      <c r="AS13" s="623"/>
      <c r="AT13" s="623"/>
      <c r="AU13" s="623"/>
      <c r="AV13" s="623"/>
      <c r="AW13" s="623"/>
      <c r="AX13" s="623"/>
      <c r="AY13" s="623"/>
      <c r="AZ13" s="623"/>
      <c r="BA13" s="623"/>
      <c r="BB13" s="623"/>
      <c r="BC13" s="623"/>
      <c r="BD13" s="623"/>
      <c r="BE13" s="623"/>
      <c r="BF13" s="600"/>
    </row>
    <row r="14" spans="1:58" s="41" customFormat="1" ht="36" customHeight="1" x14ac:dyDescent="0.25">
      <c r="A14" s="624"/>
      <c r="B14" s="624"/>
      <c r="C14" s="624"/>
      <c r="D14" s="623" t="s">
        <v>685</v>
      </c>
      <c r="E14" s="623"/>
      <c r="F14" s="623"/>
      <c r="G14" s="623"/>
      <c r="H14" s="623"/>
      <c r="I14" s="623"/>
      <c r="J14" s="600" t="s">
        <v>141</v>
      </c>
      <c r="K14" s="600"/>
      <c r="L14" s="600"/>
      <c r="M14" s="600"/>
      <c r="N14" s="600"/>
      <c r="O14" s="600"/>
      <c r="P14" s="623" t="s">
        <v>685</v>
      </c>
      <c r="Q14" s="623"/>
      <c r="R14" s="623"/>
      <c r="S14" s="623"/>
      <c r="T14" s="623"/>
      <c r="U14" s="623"/>
      <c r="V14" s="623"/>
      <c r="W14" s="600" t="s">
        <v>141</v>
      </c>
      <c r="X14" s="600"/>
      <c r="Y14" s="600"/>
      <c r="Z14" s="600"/>
      <c r="AA14" s="600"/>
      <c r="AB14" s="600"/>
      <c r="AC14" s="600"/>
      <c r="AD14" s="623" t="s">
        <v>685</v>
      </c>
      <c r="AE14" s="623"/>
      <c r="AF14" s="623"/>
      <c r="AG14" s="623"/>
      <c r="AH14" s="623"/>
      <c r="AI14" s="623"/>
      <c r="AJ14" s="623"/>
      <c r="AK14" s="600" t="s">
        <v>141</v>
      </c>
      <c r="AL14" s="600"/>
      <c r="AM14" s="600"/>
      <c r="AN14" s="600"/>
      <c r="AO14" s="600"/>
      <c r="AP14" s="600"/>
      <c r="AQ14" s="600"/>
      <c r="AR14" s="623" t="s">
        <v>685</v>
      </c>
      <c r="AS14" s="623"/>
      <c r="AT14" s="623"/>
      <c r="AU14" s="623"/>
      <c r="AV14" s="623"/>
      <c r="AW14" s="623"/>
      <c r="AX14" s="623"/>
      <c r="AY14" s="600" t="s">
        <v>141</v>
      </c>
      <c r="AZ14" s="600"/>
      <c r="BA14" s="600"/>
      <c r="BB14" s="600"/>
      <c r="BC14" s="600"/>
      <c r="BD14" s="600"/>
      <c r="BE14" s="600"/>
      <c r="BF14" s="600"/>
    </row>
    <row r="15" spans="1:58" s="41" customFormat="1" ht="120" x14ac:dyDescent="0.25">
      <c r="A15" s="624"/>
      <c r="B15" s="624"/>
      <c r="C15" s="624"/>
      <c r="D15" s="177" t="s">
        <v>376</v>
      </c>
      <c r="E15" s="177" t="s">
        <v>250</v>
      </c>
      <c r="F15" s="177" t="s">
        <v>251</v>
      </c>
      <c r="G15" s="164" t="s">
        <v>252</v>
      </c>
      <c r="H15" s="177" t="s">
        <v>253</v>
      </c>
      <c r="I15" s="177" t="s">
        <v>254</v>
      </c>
      <c r="J15" s="177" t="s">
        <v>376</v>
      </c>
      <c r="K15" s="177" t="s">
        <v>250</v>
      </c>
      <c r="L15" s="177" t="s">
        <v>251</v>
      </c>
      <c r="M15" s="164" t="s">
        <v>252</v>
      </c>
      <c r="N15" s="177" t="s">
        <v>253</v>
      </c>
      <c r="O15" s="177" t="s">
        <v>254</v>
      </c>
      <c r="P15" s="177" t="s">
        <v>376</v>
      </c>
      <c r="Q15" s="177" t="s">
        <v>250</v>
      </c>
      <c r="R15" s="177" t="s">
        <v>251</v>
      </c>
      <c r="S15" s="164" t="s">
        <v>252</v>
      </c>
      <c r="T15" s="177" t="s">
        <v>253</v>
      </c>
      <c r="U15" s="332" t="s">
        <v>775</v>
      </c>
      <c r="V15" s="332" t="s">
        <v>776</v>
      </c>
      <c r="W15" s="177" t="s">
        <v>376</v>
      </c>
      <c r="X15" s="177" t="s">
        <v>250</v>
      </c>
      <c r="Y15" s="177" t="s">
        <v>251</v>
      </c>
      <c r="Z15" s="164" t="s">
        <v>252</v>
      </c>
      <c r="AA15" s="177" t="s">
        <v>253</v>
      </c>
      <c r="AB15" s="332" t="s">
        <v>775</v>
      </c>
      <c r="AC15" s="332" t="s">
        <v>776</v>
      </c>
      <c r="AD15" s="177" t="s">
        <v>376</v>
      </c>
      <c r="AE15" s="177" t="s">
        <v>250</v>
      </c>
      <c r="AF15" s="177" t="s">
        <v>251</v>
      </c>
      <c r="AG15" s="164" t="s">
        <v>252</v>
      </c>
      <c r="AH15" s="177" t="s">
        <v>253</v>
      </c>
      <c r="AI15" s="332" t="s">
        <v>775</v>
      </c>
      <c r="AJ15" s="332" t="s">
        <v>776</v>
      </c>
      <c r="AK15" s="177" t="s">
        <v>376</v>
      </c>
      <c r="AL15" s="177" t="s">
        <v>250</v>
      </c>
      <c r="AM15" s="177" t="s">
        <v>251</v>
      </c>
      <c r="AN15" s="164" t="s">
        <v>252</v>
      </c>
      <c r="AO15" s="177" t="s">
        <v>253</v>
      </c>
      <c r="AP15" s="332" t="s">
        <v>775</v>
      </c>
      <c r="AQ15" s="332" t="s">
        <v>776</v>
      </c>
      <c r="AR15" s="177" t="s">
        <v>376</v>
      </c>
      <c r="AS15" s="177" t="s">
        <v>250</v>
      </c>
      <c r="AT15" s="177" t="s">
        <v>251</v>
      </c>
      <c r="AU15" s="164" t="s">
        <v>252</v>
      </c>
      <c r="AV15" s="177" t="s">
        <v>253</v>
      </c>
      <c r="AW15" s="332" t="s">
        <v>775</v>
      </c>
      <c r="AX15" s="332" t="s">
        <v>776</v>
      </c>
      <c r="AY15" s="177" t="s">
        <v>376</v>
      </c>
      <c r="AZ15" s="177" t="s">
        <v>250</v>
      </c>
      <c r="BA15" s="177" t="s">
        <v>251</v>
      </c>
      <c r="BB15" s="164" t="s">
        <v>252</v>
      </c>
      <c r="BC15" s="177" t="s">
        <v>253</v>
      </c>
      <c r="BD15" s="332" t="s">
        <v>775</v>
      </c>
      <c r="BE15" s="332" t="s">
        <v>776</v>
      </c>
      <c r="BF15" s="600"/>
    </row>
    <row r="16" spans="1:58" s="41" customFormat="1" x14ac:dyDescent="0.25">
      <c r="A16" s="178">
        <v>1</v>
      </c>
      <c r="B16" s="178">
        <v>2</v>
      </c>
      <c r="C16" s="178">
        <v>3</v>
      </c>
      <c r="D16" s="179" t="s">
        <v>337</v>
      </c>
      <c r="E16" s="179" t="s">
        <v>338</v>
      </c>
      <c r="F16" s="179" t="s">
        <v>339</v>
      </c>
      <c r="G16" s="179" t="s">
        <v>340</v>
      </c>
      <c r="H16" s="179" t="s">
        <v>341</v>
      </c>
      <c r="I16" s="179" t="s">
        <v>342</v>
      </c>
      <c r="J16" s="179" t="s">
        <v>344</v>
      </c>
      <c r="K16" s="179" t="s">
        <v>345</v>
      </c>
      <c r="L16" s="179" t="s">
        <v>346</v>
      </c>
      <c r="M16" s="179" t="s">
        <v>347</v>
      </c>
      <c r="N16" s="179" t="s">
        <v>348</v>
      </c>
      <c r="O16" s="179" t="s">
        <v>349</v>
      </c>
      <c r="P16" s="179" t="s">
        <v>377</v>
      </c>
      <c r="Q16" s="179" t="s">
        <v>378</v>
      </c>
      <c r="R16" s="179" t="s">
        <v>379</v>
      </c>
      <c r="S16" s="179" t="s">
        <v>380</v>
      </c>
      <c r="T16" s="179" t="s">
        <v>381</v>
      </c>
      <c r="U16" s="179" t="s">
        <v>382</v>
      </c>
      <c r="V16" s="179" t="s">
        <v>790</v>
      </c>
      <c r="W16" s="179" t="s">
        <v>383</v>
      </c>
      <c r="X16" s="179" t="s">
        <v>384</v>
      </c>
      <c r="Y16" s="179" t="s">
        <v>385</v>
      </c>
      <c r="Z16" s="179" t="s">
        <v>386</v>
      </c>
      <c r="AA16" s="179" t="s">
        <v>387</v>
      </c>
      <c r="AB16" s="179" t="s">
        <v>388</v>
      </c>
      <c r="AC16" s="179" t="s">
        <v>791</v>
      </c>
      <c r="AD16" s="179" t="s">
        <v>389</v>
      </c>
      <c r="AE16" s="179" t="s">
        <v>390</v>
      </c>
      <c r="AF16" s="179" t="s">
        <v>391</v>
      </c>
      <c r="AG16" s="179" t="s">
        <v>392</v>
      </c>
      <c r="AH16" s="179" t="s">
        <v>393</v>
      </c>
      <c r="AI16" s="179" t="s">
        <v>394</v>
      </c>
      <c r="AJ16" s="179" t="s">
        <v>792</v>
      </c>
      <c r="AK16" s="179" t="s">
        <v>395</v>
      </c>
      <c r="AL16" s="179" t="s">
        <v>396</v>
      </c>
      <c r="AM16" s="179" t="s">
        <v>397</v>
      </c>
      <c r="AN16" s="179" t="s">
        <v>398</v>
      </c>
      <c r="AO16" s="179" t="s">
        <v>399</v>
      </c>
      <c r="AP16" s="179" t="s">
        <v>400</v>
      </c>
      <c r="AQ16" s="179" t="s">
        <v>793</v>
      </c>
      <c r="AR16" s="179" t="s">
        <v>401</v>
      </c>
      <c r="AS16" s="179" t="s">
        <v>402</v>
      </c>
      <c r="AT16" s="179" t="s">
        <v>403</v>
      </c>
      <c r="AU16" s="179" t="s">
        <v>404</v>
      </c>
      <c r="AV16" s="179" t="s">
        <v>405</v>
      </c>
      <c r="AW16" s="179" t="s">
        <v>406</v>
      </c>
      <c r="AX16" s="179" t="s">
        <v>794</v>
      </c>
      <c r="AY16" s="179" t="s">
        <v>407</v>
      </c>
      <c r="AZ16" s="179" t="s">
        <v>408</v>
      </c>
      <c r="BA16" s="179" t="s">
        <v>409</v>
      </c>
      <c r="BB16" s="179" t="s">
        <v>410</v>
      </c>
      <c r="BC16" s="179" t="s">
        <v>411</v>
      </c>
      <c r="BD16" s="179" t="s">
        <v>412</v>
      </c>
      <c r="BE16" s="179" t="s">
        <v>795</v>
      </c>
      <c r="BF16" s="179" t="s">
        <v>366</v>
      </c>
    </row>
    <row r="17" spans="1:58" s="187" customFormat="1" x14ac:dyDescent="0.25">
      <c r="A17" s="185" t="s">
        <v>34</v>
      </c>
      <c r="B17" s="64" t="s">
        <v>35</v>
      </c>
      <c r="C17" s="186">
        <v>0</v>
      </c>
      <c r="D17" s="186">
        <f>D18</f>
        <v>0</v>
      </c>
      <c r="E17" s="186">
        <f t="shared" ref="E17:AQ17" si="0">E18</f>
        <v>0</v>
      </c>
      <c r="F17" s="186">
        <f t="shared" si="0"/>
        <v>0</v>
      </c>
      <c r="G17" s="186">
        <f t="shared" si="0"/>
        <v>0</v>
      </c>
      <c r="H17" s="186">
        <f t="shared" si="0"/>
        <v>0</v>
      </c>
      <c r="I17" s="186">
        <f t="shared" si="0"/>
        <v>0</v>
      </c>
      <c r="J17" s="186">
        <f t="shared" si="0"/>
        <v>0</v>
      </c>
      <c r="K17" s="186">
        <f t="shared" si="0"/>
        <v>0</v>
      </c>
      <c r="L17" s="186">
        <f t="shared" si="0"/>
        <v>0</v>
      </c>
      <c r="M17" s="186">
        <f t="shared" si="0"/>
        <v>0</v>
      </c>
      <c r="N17" s="186">
        <f t="shared" si="0"/>
        <v>0</v>
      </c>
      <c r="O17" s="186">
        <f t="shared" si="0"/>
        <v>0</v>
      </c>
      <c r="P17" s="186">
        <f t="shared" si="0"/>
        <v>0</v>
      </c>
      <c r="Q17" s="186">
        <f t="shared" si="0"/>
        <v>0</v>
      </c>
      <c r="R17" s="186">
        <f t="shared" si="0"/>
        <v>0</v>
      </c>
      <c r="S17" s="186">
        <f t="shared" si="0"/>
        <v>1.65</v>
      </c>
      <c r="T17" s="186">
        <f t="shared" si="0"/>
        <v>0</v>
      </c>
      <c r="U17" s="186"/>
      <c r="V17" s="186">
        <f t="shared" si="0"/>
        <v>0</v>
      </c>
      <c r="W17" s="186">
        <f t="shared" si="0"/>
        <v>0</v>
      </c>
      <c r="X17" s="186">
        <f t="shared" si="0"/>
        <v>0</v>
      </c>
      <c r="Y17" s="186">
        <f t="shared" si="0"/>
        <v>0</v>
      </c>
      <c r="Z17" s="186">
        <f t="shared" si="0"/>
        <v>0</v>
      </c>
      <c r="AA17" s="186">
        <f t="shared" si="0"/>
        <v>0</v>
      </c>
      <c r="AB17" s="186"/>
      <c r="AC17" s="186">
        <f t="shared" si="0"/>
        <v>0</v>
      </c>
      <c r="AD17" s="186">
        <f t="shared" si="0"/>
        <v>0</v>
      </c>
      <c r="AE17" s="186">
        <f t="shared" si="0"/>
        <v>5.4</v>
      </c>
      <c r="AF17" s="186">
        <f t="shared" si="0"/>
        <v>0</v>
      </c>
      <c r="AG17" s="186">
        <f t="shared" si="0"/>
        <v>1.262</v>
      </c>
      <c r="AH17" s="186">
        <f t="shared" si="0"/>
        <v>0</v>
      </c>
      <c r="AI17" s="186"/>
      <c r="AJ17" s="186">
        <f t="shared" si="0"/>
        <v>0</v>
      </c>
      <c r="AK17" s="186">
        <f t="shared" si="0"/>
        <v>0</v>
      </c>
      <c r="AL17" s="186">
        <f t="shared" si="0"/>
        <v>5.4</v>
      </c>
      <c r="AM17" s="186">
        <f t="shared" si="0"/>
        <v>0</v>
      </c>
      <c r="AN17" s="186">
        <f t="shared" si="0"/>
        <v>1.262</v>
      </c>
      <c r="AO17" s="186">
        <f t="shared" si="0"/>
        <v>0</v>
      </c>
      <c r="AP17" s="355">
        <f t="shared" si="0"/>
        <v>0</v>
      </c>
      <c r="AQ17" s="354">
        <f t="shared" si="0"/>
        <v>1</v>
      </c>
      <c r="AR17" s="186">
        <f t="shared" ref="AR17" si="1">AR18</f>
        <v>0</v>
      </c>
      <c r="AS17" s="186">
        <f t="shared" ref="AS17" si="2">AS18</f>
        <v>0</v>
      </c>
      <c r="AT17" s="186">
        <f t="shared" ref="AT17" si="3">AT18</f>
        <v>0</v>
      </c>
      <c r="AU17" s="186">
        <f t="shared" ref="AU17" si="4">AU18</f>
        <v>1.28</v>
      </c>
      <c r="AV17" s="186">
        <f t="shared" ref="AV17" si="5">AV18</f>
        <v>0</v>
      </c>
      <c r="AW17" s="186"/>
      <c r="AX17" s="186">
        <f t="shared" ref="AX17" si="6">AX18</f>
        <v>0</v>
      </c>
      <c r="AY17" s="186">
        <f t="shared" ref="AY17" si="7">AY18</f>
        <v>0</v>
      </c>
      <c r="AZ17" s="186">
        <f t="shared" ref="AZ17" si="8">AZ18</f>
        <v>0.65</v>
      </c>
      <c r="BA17" s="186">
        <f t="shared" ref="BA17" si="9">BA18</f>
        <v>0</v>
      </c>
      <c r="BB17" s="186">
        <f t="shared" ref="BB17" si="10">BB18</f>
        <v>4.87</v>
      </c>
      <c r="BC17" s="186">
        <f t="shared" ref="BC17" si="11">BC18</f>
        <v>0</v>
      </c>
      <c r="BD17" s="186"/>
      <c r="BE17" s="186">
        <f t="shared" ref="BE17" si="12">BE18</f>
        <v>1</v>
      </c>
      <c r="BF17" s="213"/>
    </row>
    <row r="18" spans="1:58" s="191" customFormat="1" x14ac:dyDescent="0.25">
      <c r="A18" s="188" t="s">
        <v>84</v>
      </c>
      <c r="B18" s="9" t="s">
        <v>37</v>
      </c>
      <c r="C18" s="189">
        <v>0</v>
      </c>
      <c r="D18" s="189">
        <f>D19+D39</f>
        <v>0</v>
      </c>
      <c r="E18" s="189">
        <f t="shared" ref="E18:AK18" si="13">E19+E39</f>
        <v>0</v>
      </c>
      <c r="F18" s="189">
        <f t="shared" si="13"/>
        <v>0</v>
      </c>
      <c r="G18" s="189">
        <f t="shared" si="13"/>
        <v>0</v>
      </c>
      <c r="H18" s="189">
        <f t="shared" si="13"/>
        <v>0</v>
      </c>
      <c r="I18" s="189">
        <f t="shared" si="13"/>
        <v>0</v>
      </c>
      <c r="J18" s="189">
        <f t="shared" si="13"/>
        <v>0</v>
      </c>
      <c r="K18" s="189">
        <f t="shared" si="13"/>
        <v>0</v>
      </c>
      <c r="L18" s="189">
        <f t="shared" si="13"/>
        <v>0</v>
      </c>
      <c r="M18" s="189">
        <f t="shared" si="13"/>
        <v>0</v>
      </c>
      <c r="N18" s="189">
        <f t="shared" si="13"/>
        <v>0</v>
      </c>
      <c r="O18" s="189">
        <f t="shared" si="13"/>
        <v>0</v>
      </c>
      <c r="P18" s="189">
        <f t="shared" si="13"/>
        <v>0</v>
      </c>
      <c r="Q18" s="189">
        <f t="shared" si="13"/>
        <v>0</v>
      </c>
      <c r="R18" s="189">
        <f t="shared" si="13"/>
        <v>0</v>
      </c>
      <c r="S18" s="189">
        <f t="shared" si="13"/>
        <v>1.65</v>
      </c>
      <c r="T18" s="189">
        <f t="shared" si="13"/>
        <v>0</v>
      </c>
      <c r="U18" s="189"/>
      <c r="V18" s="189">
        <f t="shared" si="13"/>
        <v>0</v>
      </c>
      <c r="W18" s="189">
        <f t="shared" si="13"/>
        <v>0</v>
      </c>
      <c r="X18" s="189">
        <f t="shared" si="13"/>
        <v>0</v>
      </c>
      <c r="Y18" s="189">
        <f t="shared" si="13"/>
        <v>0</v>
      </c>
      <c r="Z18" s="189">
        <f t="shared" si="13"/>
        <v>0</v>
      </c>
      <c r="AA18" s="189">
        <f t="shared" si="13"/>
        <v>0</v>
      </c>
      <c r="AB18" s="189"/>
      <c r="AC18" s="189">
        <f t="shared" si="13"/>
        <v>0</v>
      </c>
      <c r="AD18" s="189">
        <f t="shared" si="13"/>
        <v>0</v>
      </c>
      <c r="AE18" s="189">
        <f t="shared" si="13"/>
        <v>5.4</v>
      </c>
      <c r="AF18" s="189">
        <f t="shared" si="13"/>
        <v>0</v>
      </c>
      <c r="AG18" s="189">
        <f t="shared" si="13"/>
        <v>1.262</v>
      </c>
      <c r="AH18" s="189">
        <f t="shared" si="13"/>
        <v>0</v>
      </c>
      <c r="AI18" s="189"/>
      <c r="AJ18" s="189">
        <f t="shared" si="13"/>
        <v>0</v>
      </c>
      <c r="AK18" s="189">
        <f t="shared" si="13"/>
        <v>0</v>
      </c>
      <c r="AL18" s="189">
        <f t="shared" ref="AL18:AQ18" si="14">AL19+AL39+AL68</f>
        <v>5.4</v>
      </c>
      <c r="AM18" s="189">
        <f t="shared" si="14"/>
        <v>0</v>
      </c>
      <c r="AN18" s="189">
        <f t="shared" si="14"/>
        <v>1.262</v>
      </c>
      <c r="AO18" s="189">
        <f t="shared" si="14"/>
        <v>0</v>
      </c>
      <c r="AP18" s="357">
        <f t="shared" si="14"/>
        <v>0</v>
      </c>
      <c r="AQ18" s="356">
        <f t="shared" si="14"/>
        <v>1</v>
      </c>
      <c r="AR18" s="189">
        <f t="shared" ref="AR18" si="15">AR19+AR39</f>
        <v>0</v>
      </c>
      <c r="AS18" s="189">
        <f t="shared" ref="AS18" si="16">AS19+AS39</f>
        <v>0</v>
      </c>
      <c r="AT18" s="189">
        <f t="shared" ref="AT18" si="17">AT19+AT39</f>
        <v>0</v>
      </c>
      <c r="AU18" s="189">
        <f t="shared" ref="AU18" si="18">AU19+AU39</f>
        <v>1.28</v>
      </c>
      <c r="AV18" s="189">
        <f t="shared" ref="AV18" si="19">AV19+AV39</f>
        <v>0</v>
      </c>
      <c r="AW18" s="189"/>
      <c r="AX18" s="189">
        <f t="shared" ref="AX18" si="20">AX19+AX39</f>
        <v>0</v>
      </c>
      <c r="AY18" s="189">
        <f t="shared" ref="AY18" si="21">AY19+AY39</f>
        <v>0</v>
      </c>
      <c r="AZ18" s="189">
        <f t="shared" ref="AZ18" si="22">AZ19+AZ39</f>
        <v>0.65</v>
      </c>
      <c r="BA18" s="189">
        <f t="shared" ref="BA18" si="23">BA19+BA39</f>
        <v>0</v>
      </c>
      <c r="BB18" s="189">
        <f t="shared" ref="BB18:BD18" si="24">BB19+BB39</f>
        <v>4.87</v>
      </c>
      <c r="BC18" s="189">
        <f t="shared" si="24"/>
        <v>0</v>
      </c>
      <c r="BD18" s="189">
        <f t="shared" si="24"/>
        <v>0</v>
      </c>
      <c r="BE18" s="189">
        <f>BE39+BE68</f>
        <v>1</v>
      </c>
      <c r="BF18" s="215"/>
    </row>
    <row r="19" spans="1:58" s="187" customFormat="1" x14ac:dyDescent="0.25">
      <c r="A19" s="185" t="s">
        <v>38</v>
      </c>
      <c r="B19" s="64" t="s">
        <v>39</v>
      </c>
      <c r="C19" s="186">
        <v>0</v>
      </c>
      <c r="D19" s="186">
        <f>D36</f>
        <v>0</v>
      </c>
      <c r="E19" s="186">
        <f t="shared" ref="E19:AO19" si="25">E36</f>
        <v>0</v>
      </c>
      <c r="F19" s="186">
        <f t="shared" si="25"/>
        <v>0</v>
      </c>
      <c r="G19" s="186">
        <f t="shared" si="25"/>
        <v>0</v>
      </c>
      <c r="H19" s="186">
        <f t="shared" si="25"/>
        <v>0</v>
      </c>
      <c r="I19" s="186">
        <f t="shared" si="25"/>
        <v>0</v>
      </c>
      <c r="J19" s="186">
        <f t="shared" si="25"/>
        <v>0</v>
      </c>
      <c r="K19" s="186">
        <f t="shared" si="25"/>
        <v>0</v>
      </c>
      <c r="L19" s="186">
        <f t="shared" si="25"/>
        <v>0</v>
      </c>
      <c r="M19" s="186">
        <f t="shared" si="25"/>
        <v>0</v>
      </c>
      <c r="N19" s="186">
        <f t="shared" si="25"/>
        <v>0</v>
      </c>
      <c r="O19" s="186">
        <f t="shared" si="25"/>
        <v>0</v>
      </c>
      <c r="P19" s="186">
        <f t="shared" si="25"/>
        <v>0</v>
      </c>
      <c r="Q19" s="186">
        <f t="shared" si="25"/>
        <v>0</v>
      </c>
      <c r="R19" s="186">
        <f t="shared" si="25"/>
        <v>0</v>
      </c>
      <c r="S19" s="186">
        <f t="shared" si="25"/>
        <v>1.65</v>
      </c>
      <c r="T19" s="186">
        <f t="shared" si="25"/>
        <v>0</v>
      </c>
      <c r="U19" s="186"/>
      <c r="V19" s="186">
        <f t="shared" si="25"/>
        <v>0</v>
      </c>
      <c r="W19" s="186">
        <f t="shared" si="25"/>
        <v>0</v>
      </c>
      <c r="X19" s="186">
        <f t="shared" si="25"/>
        <v>0</v>
      </c>
      <c r="Y19" s="186">
        <f t="shared" si="25"/>
        <v>0</v>
      </c>
      <c r="Z19" s="186">
        <f t="shared" si="25"/>
        <v>0</v>
      </c>
      <c r="AA19" s="186">
        <f t="shared" si="25"/>
        <v>0</v>
      </c>
      <c r="AB19" s="186"/>
      <c r="AC19" s="186">
        <f t="shared" si="25"/>
        <v>0</v>
      </c>
      <c r="AD19" s="186">
        <f t="shared" si="25"/>
        <v>0</v>
      </c>
      <c r="AE19" s="186">
        <f t="shared" si="25"/>
        <v>0</v>
      </c>
      <c r="AF19" s="186">
        <f t="shared" si="25"/>
        <v>0</v>
      </c>
      <c r="AG19" s="186">
        <f t="shared" si="25"/>
        <v>0</v>
      </c>
      <c r="AH19" s="186">
        <f t="shared" si="25"/>
        <v>0</v>
      </c>
      <c r="AI19" s="186"/>
      <c r="AJ19" s="186">
        <f t="shared" si="25"/>
        <v>0</v>
      </c>
      <c r="AK19" s="186">
        <f t="shared" si="25"/>
        <v>0</v>
      </c>
      <c r="AL19" s="186">
        <f t="shared" si="25"/>
        <v>0</v>
      </c>
      <c r="AM19" s="186">
        <f t="shared" si="25"/>
        <v>0</v>
      </c>
      <c r="AN19" s="186">
        <f t="shared" si="25"/>
        <v>0</v>
      </c>
      <c r="AO19" s="186">
        <f t="shared" si="25"/>
        <v>0</v>
      </c>
      <c r="AP19" s="186"/>
      <c r="AQ19" s="186">
        <f t="shared" ref="AQ19:BE19" si="26">AQ36</f>
        <v>0</v>
      </c>
      <c r="AR19" s="186">
        <f t="shared" si="26"/>
        <v>0</v>
      </c>
      <c r="AS19" s="186">
        <f t="shared" si="26"/>
        <v>0</v>
      </c>
      <c r="AT19" s="186">
        <f t="shared" si="26"/>
        <v>0</v>
      </c>
      <c r="AU19" s="186">
        <f t="shared" si="26"/>
        <v>0</v>
      </c>
      <c r="AV19" s="186">
        <f t="shared" si="26"/>
        <v>0</v>
      </c>
      <c r="AW19" s="186"/>
      <c r="AX19" s="186">
        <f t="shared" si="26"/>
        <v>0</v>
      </c>
      <c r="AY19" s="186">
        <f t="shared" si="26"/>
        <v>0</v>
      </c>
      <c r="AZ19" s="186">
        <f t="shared" si="26"/>
        <v>0</v>
      </c>
      <c r="BA19" s="186">
        <f t="shared" si="26"/>
        <v>0</v>
      </c>
      <c r="BB19" s="186">
        <f t="shared" si="26"/>
        <v>0</v>
      </c>
      <c r="BC19" s="186">
        <f t="shared" si="26"/>
        <v>0</v>
      </c>
      <c r="BD19" s="186"/>
      <c r="BE19" s="186">
        <f t="shared" si="26"/>
        <v>0</v>
      </c>
      <c r="BF19" s="213"/>
    </row>
    <row r="20" spans="1:58" s="195" customFormat="1" ht="31.5" hidden="1" outlineLevel="1" x14ac:dyDescent="0.25">
      <c r="A20" s="192" t="s">
        <v>85</v>
      </c>
      <c r="B20" s="10" t="s">
        <v>86</v>
      </c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212"/>
    </row>
    <row r="21" spans="1:58" s="191" customFormat="1" ht="47.25" hidden="1" outlineLevel="1" x14ac:dyDescent="0.25">
      <c r="A21" s="188" t="s">
        <v>87</v>
      </c>
      <c r="B21" s="9" t="s">
        <v>88</v>
      </c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215"/>
    </row>
    <row r="22" spans="1:58" s="191" customFormat="1" ht="47.25" hidden="1" outlineLevel="1" x14ac:dyDescent="0.25">
      <c r="A22" s="188" t="s">
        <v>89</v>
      </c>
      <c r="B22" s="9" t="s">
        <v>90</v>
      </c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215"/>
    </row>
    <row r="23" spans="1:58" s="191" customFormat="1" ht="31.5" hidden="1" outlineLevel="1" x14ac:dyDescent="0.25">
      <c r="A23" s="188" t="s">
        <v>91</v>
      </c>
      <c r="B23" s="9" t="s">
        <v>92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  <c r="BE23" s="189"/>
      <c r="BF23" s="215"/>
    </row>
    <row r="24" spans="1:58" s="195" customFormat="1" ht="31.5" hidden="1" outlineLevel="1" x14ac:dyDescent="0.25">
      <c r="A24" s="192" t="s">
        <v>93</v>
      </c>
      <c r="B24" s="10" t="s">
        <v>94</v>
      </c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212"/>
    </row>
    <row r="25" spans="1:58" s="191" customFormat="1" ht="47.25" hidden="1" outlineLevel="1" x14ac:dyDescent="0.25">
      <c r="A25" s="188" t="s">
        <v>95</v>
      </c>
      <c r="B25" s="9" t="s">
        <v>96</v>
      </c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215"/>
    </row>
    <row r="26" spans="1:58" s="191" customFormat="1" ht="31.5" hidden="1" outlineLevel="1" x14ac:dyDescent="0.25">
      <c r="A26" s="188" t="s">
        <v>97</v>
      </c>
      <c r="B26" s="9" t="s">
        <v>98</v>
      </c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215"/>
    </row>
    <row r="27" spans="1:58" s="195" customFormat="1" ht="31.5" hidden="1" outlineLevel="1" x14ac:dyDescent="0.25">
      <c r="A27" s="192" t="s">
        <v>99</v>
      </c>
      <c r="B27" s="10" t="s">
        <v>100</v>
      </c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  <c r="BB27" s="193"/>
      <c r="BC27" s="193"/>
      <c r="BD27" s="193"/>
      <c r="BE27" s="193"/>
      <c r="BF27" s="212"/>
    </row>
    <row r="28" spans="1:58" s="191" customFormat="1" ht="31.5" hidden="1" outlineLevel="1" x14ac:dyDescent="0.25">
      <c r="A28" s="188" t="s">
        <v>101</v>
      </c>
      <c r="B28" s="9" t="s">
        <v>102</v>
      </c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9"/>
      <c r="AV28" s="189"/>
      <c r="AW28" s="189"/>
      <c r="AX28" s="189"/>
      <c r="AY28" s="189"/>
      <c r="AZ28" s="189"/>
      <c r="BA28" s="189"/>
      <c r="BB28" s="189"/>
      <c r="BC28" s="189"/>
      <c r="BD28" s="189"/>
      <c r="BE28" s="189"/>
      <c r="BF28" s="215"/>
    </row>
    <row r="29" spans="1:58" s="191" customFormat="1" ht="63" hidden="1" outlineLevel="1" x14ac:dyDescent="0.25">
      <c r="A29" s="188" t="s">
        <v>106</v>
      </c>
      <c r="B29" s="9" t="s">
        <v>103</v>
      </c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215"/>
    </row>
    <row r="30" spans="1:58" s="191" customFormat="1" ht="63" hidden="1" outlineLevel="1" x14ac:dyDescent="0.25">
      <c r="A30" s="188" t="s">
        <v>108</v>
      </c>
      <c r="B30" s="9" t="s">
        <v>104</v>
      </c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BC30" s="189"/>
      <c r="BD30" s="189"/>
      <c r="BE30" s="189"/>
      <c r="BF30" s="215"/>
    </row>
    <row r="31" spans="1:58" s="191" customFormat="1" ht="63" hidden="1" outlineLevel="1" x14ac:dyDescent="0.25">
      <c r="A31" s="188" t="s">
        <v>109</v>
      </c>
      <c r="B31" s="9" t="s">
        <v>105</v>
      </c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  <c r="BC31" s="189"/>
      <c r="BD31" s="189"/>
      <c r="BE31" s="189"/>
      <c r="BF31" s="215"/>
    </row>
    <row r="32" spans="1:58" s="191" customFormat="1" ht="31.5" hidden="1" outlineLevel="1" x14ac:dyDescent="0.25">
      <c r="A32" s="188" t="s">
        <v>110</v>
      </c>
      <c r="B32" s="9" t="s">
        <v>102</v>
      </c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215"/>
    </row>
    <row r="33" spans="1:58" s="191" customFormat="1" ht="63" hidden="1" outlineLevel="1" x14ac:dyDescent="0.25">
      <c r="A33" s="188" t="s">
        <v>111</v>
      </c>
      <c r="B33" s="9" t="s">
        <v>103</v>
      </c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89"/>
      <c r="AT33" s="189"/>
      <c r="AU33" s="189"/>
      <c r="AV33" s="189"/>
      <c r="AW33" s="189"/>
      <c r="AX33" s="189"/>
      <c r="AY33" s="189"/>
      <c r="AZ33" s="189"/>
      <c r="BA33" s="189"/>
      <c r="BB33" s="189"/>
      <c r="BC33" s="189"/>
      <c r="BD33" s="189"/>
      <c r="BE33" s="189"/>
      <c r="BF33" s="215"/>
    </row>
    <row r="34" spans="1:58" s="191" customFormat="1" ht="63" hidden="1" outlineLevel="1" x14ac:dyDescent="0.25">
      <c r="A34" s="188" t="s">
        <v>112</v>
      </c>
      <c r="B34" s="9" t="s">
        <v>104</v>
      </c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189"/>
      <c r="AV34" s="189"/>
      <c r="AW34" s="189"/>
      <c r="AX34" s="189"/>
      <c r="AY34" s="189"/>
      <c r="AZ34" s="189"/>
      <c r="BA34" s="189"/>
      <c r="BB34" s="189"/>
      <c r="BC34" s="189"/>
      <c r="BD34" s="189"/>
      <c r="BE34" s="189"/>
      <c r="BF34" s="215"/>
    </row>
    <row r="35" spans="1:58" s="191" customFormat="1" ht="63" hidden="1" outlineLevel="1" x14ac:dyDescent="0.25">
      <c r="A35" s="188" t="s">
        <v>113</v>
      </c>
      <c r="B35" s="9" t="s">
        <v>107</v>
      </c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BC35" s="189"/>
      <c r="BD35" s="189"/>
      <c r="BE35" s="189"/>
      <c r="BF35" s="215"/>
    </row>
    <row r="36" spans="1:58" s="198" customFormat="1" ht="63" collapsed="1" x14ac:dyDescent="0.25">
      <c r="A36" s="196" t="s">
        <v>40</v>
      </c>
      <c r="B36" s="65" t="s">
        <v>41</v>
      </c>
      <c r="C36" s="197">
        <v>0</v>
      </c>
      <c r="D36" s="197">
        <f>D37</f>
        <v>0</v>
      </c>
      <c r="E36" s="197">
        <f t="shared" ref="E36:AO36" si="27">E37</f>
        <v>0</v>
      </c>
      <c r="F36" s="197">
        <f t="shared" si="27"/>
        <v>0</v>
      </c>
      <c r="G36" s="197">
        <f t="shared" si="27"/>
        <v>0</v>
      </c>
      <c r="H36" s="197">
        <f t="shared" si="27"/>
        <v>0</v>
      </c>
      <c r="I36" s="197">
        <f t="shared" si="27"/>
        <v>0</v>
      </c>
      <c r="J36" s="197">
        <f t="shared" si="27"/>
        <v>0</v>
      </c>
      <c r="K36" s="197">
        <f t="shared" si="27"/>
        <v>0</v>
      </c>
      <c r="L36" s="197">
        <f t="shared" si="27"/>
        <v>0</v>
      </c>
      <c r="M36" s="197">
        <f t="shared" si="27"/>
        <v>0</v>
      </c>
      <c r="N36" s="197">
        <f t="shared" si="27"/>
        <v>0</v>
      </c>
      <c r="O36" s="197">
        <f t="shared" si="27"/>
        <v>0</v>
      </c>
      <c r="P36" s="197">
        <v>0</v>
      </c>
      <c r="Q36" s="197">
        <f t="shared" si="27"/>
        <v>0</v>
      </c>
      <c r="R36" s="197">
        <f t="shared" si="27"/>
        <v>0</v>
      </c>
      <c r="S36" s="197">
        <f t="shared" si="27"/>
        <v>1.65</v>
      </c>
      <c r="T36" s="197">
        <f t="shared" si="27"/>
        <v>0</v>
      </c>
      <c r="U36" s="197"/>
      <c r="V36" s="197">
        <f t="shared" si="27"/>
        <v>0</v>
      </c>
      <c r="W36" s="197">
        <f t="shared" si="27"/>
        <v>0</v>
      </c>
      <c r="X36" s="197">
        <f t="shared" si="27"/>
        <v>0</v>
      </c>
      <c r="Y36" s="197">
        <f t="shared" si="27"/>
        <v>0</v>
      </c>
      <c r="Z36" s="197">
        <f t="shared" si="27"/>
        <v>0</v>
      </c>
      <c r="AA36" s="197">
        <f t="shared" si="27"/>
        <v>0</v>
      </c>
      <c r="AB36" s="197"/>
      <c r="AC36" s="197">
        <f t="shared" si="27"/>
        <v>0</v>
      </c>
      <c r="AD36" s="197">
        <f t="shared" si="27"/>
        <v>0</v>
      </c>
      <c r="AE36" s="197">
        <f t="shared" si="27"/>
        <v>0</v>
      </c>
      <c r="AF36" s="197">
        <f t="shared" si="27"/>
        <v>0</v>
      </c>
      <c r="AG36" s="197">
        <f t="shared" si="27"/>
        <v>0</v>
      </c>
      <c r="AH36" s="197">
        <f t="shared" si="27"/>
        <v>0</v>
      </c>
      <c r="AI36" s="197"/>
      <c r="AJ36" s="197">
        <f t="shared" si="27"/>
        <v>0</v>
      </c>
      <c r="AK36" s="197">
        <f t="shared" si="27"/>
        <v>0</v>
      </c>
      <c r="AL36" s="197">
        <f t="shared" si="27"/>
        <v>0</v>
      </c>
      <c r="AM36" s="197">
        <f t="shared" si="27"/>
        <v>0</v>
      </c>
      <c r="AN36" s="197">
        <f t="shared" si="27"/>
        <v>0</v>
      </c>
      <c r="AO36" s="197">
        <f t="shared" si="27"/>
        <v>0</v>
      </c>
      <c r="AP36" s="197"/>
      <c r="AQ36" s="197">
        <f t="shared" ref="AQ36" si="28">AQ37</f>
        <v>0</v>
      </c>
      <c r="AR36" s="197">
        <f t="shared" ref="AR36" si="29">AR37</f>
        <v>0</v>
      </c>
      <c r="AS36" s="197">
        <f t="shared" ref="AS36" si="30">AS37</f>
        <v>0</v>
      </c>
      <c r="AT36" s="197">
        <f t="shared" ref="AT36" si="31">AT37</f>
        <v>0</v>
      </c>
      <c r="AU36" s="197">
        <f t="shared" ref="AU36" si="32">AU37</f>
        <v>0</v>
      </c>
      <c r="AV36" s="197">
        <f t="shared" ref="AV36" si="33">AV37</f>
        <v>0</v>
      </c>
      <c r="AW36" s="197"/>
      <c r="AX36" s="197">
        <f t="shared" ref="AX36" si="34">AX37</f>
        <v>0</v>
      </c>
      <c r="AY36" s="197">
        <f t="shared" ref="AY36" si="35">AY37</f>
        <v>0</v>
      </c>
      <c r="AZ36" s="197">
        <f t="shared" ref="AZ36" si="36">AZ37</f>
        <v>0</v>
      </c>
      <c r="BA36" s="197">
        <f t="shared" ref="BA36" si="37">BA37</f>
        <v>0</v>
      </c>
      <c r="BB36" s="197">
        <f t="shared" ref="BB36" si="38">BB37</f>
        <v>0</v>
      </c>
      <c r="BC36" s="197">
        <f t="shared" ref="BC36" si="39">BC37</f>
        <v>0</v>
      </c>
      <c r="BD36" s="197"/>
      <c r="BE36" s="197">
        <f t="shared" ref="BE36" si="40">BE37</f>
        <v>0</v>
      </c>
      <c r="BF36" s="211"/>
    </row>
    <row r="37" spans="1:58" s="409" customFormat="1" ht="31.5" x14ac:dyDescent="0.25">
      <c r="A37" s="199" t="s">
        <v>327</v>
      </c>
      <c r="B37" s="11" t="s">
        <v>326</v>
      </c>
      <c r="C37" s="395" t="str">
        <f>Ф2!C35</f>
        <v>I_001</v>
      </c>
      <c r="D37" s="395">
        <v>0</v>
      </c>
      <c r="E37" s="395">
        <v>0</v>
      </c>
      <c r="F37" s="395">
        <v>0</v>
      </c>
      <c r="G37" s="395">
        <v>0</v>
      </c>
      <c r="H37" s="395">
        <v>0</v>
      </c>
      <c r="I37" s="395">
        <v>0</v>
      </c>
      <c r="J37" s="395">
        <v>0</v>
      </c>
      <c r="K37" s="395">
        <v>0</v>
      </c>
      <c r="L37" s="395">
        <v>0</v>
      </c>
      <c r="M37" s="395">
        <v>0</v>
      </c>
      <c r="N37" s="395">
        <v>0</v>
      </c>
      <c r="O37" s="395">
        <v>0</v>
      </c>
      <c r="P37" s="395" t="s">
        <v>573</v>
      </c>
      <c r="Q37" s="395">
        <v>0</v>
      </c>
      <c r="R37" s="395">
        <v>0</v>
      </c>
      <c r="S37" s="395">
        <v>1.65</v>
      </c>
      <c r="T37" s="395">
        <v>0</v>
      </c>
      <c r="U37" s="395"/>
      <c r="V37" s="395">
        <v>0</v>
      </c>
      <c r="W37" s="395">
        <v>0</v>
      </c>
      <c r="X37" s="395">
        <v>0</v>
      </c>
      <c r="Y37" s="395">
        <v>0</v>
      </c>
      <c r="Z37" s="395">
        <v>0</v>
      </c>
      <c r="AA37" s="395">
        <v>0</v>
      </c>
      <c r="AB37" s="395"/>
      <c r="AC37" s="395">
        <v>0</v>
      </c>
      <c r="AD37" s="395">
        <v>0</v>
      </c>
      <c r="AE37" s="395">
        <v>0</v>
      </c>
      <c r="AF37" s="395">
        <v>0</v>
      </c>
      <c r="AG37" s="395">
        <v>0</v>
      </c>
      <c r="AH37" s="395">
        <v>0</v>
      </c>
      <c r="AI37" s="395"/>
      <c r="AJ37" s="395">
        <v>0</v>
      </c>
      <c r="AK37" s="395">
        <v>0</v>
      </c>
      <c r="AL37" s="395">
        <v>0</v>
      </c>
      <c r="AM37" s="395">
        <v>0</v>
      </c>
      <c r="AN37" s="395">
        <v>0</v>
      </c>
      <c r="AO37" s="395">
        <v>0</v>
      </c>
      <c r="AP37" s="395"/>
      <c r="AQ37" s="395">
        <v>0</v>
      </c>
      <c r="AR37" s="395">
        <v>0</v>
      </c>
      <c r="AS37" s="395">
        <v>0</v>
      </c>
      <c r="AT37" s="395">
        <v>0</v>
      </c>
      <c r="AU37" s="395">
        <v>0</v>
      </c>
      <c r="AV37" s="395">
        <v>0</v>
      </c>
      <c r="AW37" s="395"/>
      <c r="AX37" s="395">
        <v>0</v>
      </c>
      <c r="AY37" s="395">
        <v>0</v>
      </c>
      <c r="AZ37" s="395">
        <v>0</v>
      </c>
      <c r="BA37" s="395">
        <v>0</v>
      </c>
      <c r="BB37" s="395">
        <v>0</v>
      </c>
      <c r="BC37" s="395">
        <v>0</v>
      </c>
      <c r="BD37" s="395"/>
      <c r="BE37" s="395">
        <v>0</v>
      </c>
      <c r="BF37" s="420"/>
    </row>
    <row r="38" spans="1:58" s="195" customFormat="1" ht="47.25" hidden="1" x14ac:dyDescent="0.25">
      <c r="A38" s="192" t="s">
        <v>114</v>
      </c>
      <c r="B38" s="10" t="s">
        <v>42</v>
      </c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</row>
    <row r="39" spans="1:58" s="187" customFormat="1" ht="31.5" x14ac:dyDescent="0.25">
      <c r="A39" s="185" t="s">
        <v>43</v>
      </c>
      <c r="B39" s="64" t="s">
        <v>44</v>
      </c>
      <c r="C39" s="186">
        <v>0</v>
      </c>
      <c r="D39" s="186">
        <f t="shared" ref="D39:T39" si="41">D40+D45+D52</f>
        <v>0</v>
      </c>
      <c r="E39" s="186">
        <f t="shared" si="41"/>
        <v>0</v>
      </c>
      <c r="F39" s="186">
        <f t="shared" si="41"/>
        <v>0</v>
      </c>
      <c r="G39" s="186">
        <f t="shared" si="41"/>
        <v>0</v>
      </c>
      <c r="H39" s="186">
        <f t="shared" si="41"/>
        <v>0</v>
      </c>
      <c r="I39" s="186">
        <f t="shared" si="41"/>
        <v>0</v>
      </c>
      <c r="J39" s="186">
        <f t="shared" si="41"/>
        <v>0</v>
      </c>
      <c r="K39" s="186">
        <f t="shared" si="41"/>
        <v>0</v>
      </c>
      <c r="L39" s="186">
        <f t="shared" si="41"/>
        <v>0</v>
      </c>
      <c r="M39" s="186">
        <f t="shared" si="41"/>
        <v>0</v>
      </c>
      <c r="N39" s="186">
        <f t="shared" si="41"/>
        <v>0</v>
      </c>
      <c r="O39" s="186">
        <f t="shared" si="41"/>
        <v>0</v>
      </c>
      <c r="P39" s="186">
        <f t="shared" si="41"/>
        <v>0</v>
      </c>
      <c r="Q39" s="186">
        <f t="shared" si="41"/>
        <v>0</v>
      </c>
      <c r="R39" s="186">
        <f t="shared" si="41"/>
        <v>0</v>
      </c>
      <c r="S39" s="186">
        <f t="shared" si="41"/>
        <v>0</v>
      </c>
      <c r="T39" s="186">
        <f t="shared" si="41"/>
        <v>0</v>
      </c>
      <c r="U39" s="186"/>
      <c r="V39" s="186">
        <f t="shared" ref="V39:AA39" si="42">V40+V45+V52</f>
        <v>0</v>
      </c>
      <c r="W39" s="186">
        <f t="shared" si="42"/>
        <v>0</v>
      </c>
      <c r="X39" s="186">
        <f t="shared" si="42"/>
        <v>0</v>
      </c>
      <c r="Y39" s="186">
        <f t="shared" si="42"/>
        <v>0</v>
      </c>
      <c r="Z39" s="186">
        <f t="shared" si="42"/>
        <v>0</v>
      </c>
      <c r="AA39" s="186">
        <f t="shared" si="42"/>
        <v>0</v>
      </c>
      <c r="AB39" s="186"/>
      <c r="AC39" s="186">
        <f t="shared" ref="AC39:AH39" si="43">AC40+AC45+AC52</f>
        <v>0</v>
      </c>
      <c r="AD39" s="186">
        <f t="shared" si="43"/>
        <v>0</v>
      </c>
      <c r="AE39" s="186">
        <f t="shared" si="43"/>
        <v>5.4</v>
      </c>
      <c r="AF39" s="186">
        <f t="shared" si="43"/>
        <v>0</v>
      </c>
      <c r="AG39" s="186">
        <f t="shared" si="43"/>
        <v>1.262</v>
      </c>
      <c r="AH39" s="186">
        <f t="shared" si="43"/>
        <v>0</v>
      </c>
      <c r="AI39" s="186"/>
      <c r="AJ39" s="186">
        <f t="shared" ref="AJ39:AV39" si="44">AJ40+AJ45+AJ52</f>
        <v>0</v>
      </c>
      <c r="AK39" s="186">
        <f t="shared" si="44"/>
        <v>0</v>
      </c>
      <c r="AL39" s="186">
        <f t="shared" si="44"/>
        <v>5.4</v>
      </c>
      <c r="AM39" s="186">
        <f t="shared" si="44"/>
        <v>0</v>
      </c>
      <c r="AN39" s="186">
        <f t="shared" si="44"/>
        <v>1.262</v>
      </c>
      <c r="AO39" s="186">
        <f t="shared" si="44"/>
        <v>0</v>
      </c>
      <c r="AP39" s="355">
        <f t="shared" si="44"/>
        <v>0</v>
      </c>
      <c r="AQ39" s="186">
        <f t="shared" si="44"/>
        <v>0</v>
      </c>
      <c r="AR39" s="186">
        <f t="shared" si="44"/>
        <v>0</v>
      </c>
      <c r="AS39" s="186">
        <f t="shared" si="44"/>
        <v>0</v>
      </c>
      <c r="AT39" s="186">
        <f t="shared" si="44"/>
        <v>0</v>
      </c>
      <c r="AU39" s="186">
        <f t="shared" si="44"/>
        <v>1.28</v>
      </c>
      <c r="AV39" s="186">
        <f t="shared" si="44"/>
        <v>0</v>
      </c>
      <c r="AW39" s="186"/>
      <c r="AX39" s="186">
        <f t="shared" ref="AX39:BC39" si="45">AX40+AX45+AX52</f>
        <v>0</v>
      </c>
      <c r="AY39" s="186">
        <f t="shared" si="45"/>
        <v>0</v>
      </c>
      <c r="AZ39" s="186">
        <f t="shared" si="45"/>
        <v>0.65</v>
      </c>
      <c r="BA39" s="186">
        <f t="shared" si="45"/>
        <v>0</v>
      </c>
      <c r="BB39" s="186">
        <f t="shared" si="45"/>
        <v>4.87</v>
      </c>
      <c r="BC39" s="186">
        <f t="shared" si="45"/>
        <v>0</v>
      </c>
      <c r="BD39" s="186"/>
      <c r="BE39" s="186">
        <f>BE40+BE45+BE52</f>
        <v>0</v>
      </c>
      <c r="BF39" s="213"/>
    </row>
    <row r="40" spans="1:58" s="198" customFormat="1" ht="47.25" x14ac:dyDescent="0.25">
      <c r="A40" s="196" t="s">
        <v>81</v>
      </c>
      <c r="B40" s="65" t="s">
        <v>82</v>
      </c>
      <c r="C40" s="197">
        <v>0</v>
      </c>
      <c r="D40" s="197">
        <f>D41</f>
        <v>0</v>
      </c>
      <c r="E40" s="197">
        <f t="shared" ref="E40:T41" si="46">E41</f>
        <v>0</v>
      </c>
      <c r="F40" s="197">
        <f t="shared" si="46"/>
        <v>0</v>
      </c>
      <c r="G40" s="197">
        <f t="shared" si="46"/>
        <v>0</v>
      </c>
      <c r="H40" s="197">
        <f t="shared" si="46"/>
        <v>0</v>
      </c>
      <c r="I40" s="197">
        <f t="shared" si="46"/>
        <v>0</v>
      </c>
      <c r="J40" s="197">
        <f t="shared" si="46"/>
        <v>0</v>
      </c>
      <c r="K40" s="197">
        <f t="shared" si="46"/>
        <v>0</v>
      </c>
      <c r="L40" s="197">
        <f t="shared" si="46"/>
        <v>0</v>
      </c>
      <c r="M40" s="197">
        <f t="shared" si="46"/>
        <v>0</v>
      </c>
      <c r="N40" s="197">
        <f t="shared" si="46"/>
        <v>0</v>
      </c>
      <c r="O40" s="197">
        <f t="shared" si="46"/>
        <v>0</v>
      </c>
      <c r="P40" s="197">
        <f t="shared" si="46"/>
        <v>0</v>
      </c>
      <c r="Q40" s="197">
        <f t="shared" si="46"/>
        <v>0</v>
      </c>
      <c r="R40" s="197">
        <f t="shared" si="46"/>
        <v>0</v>
      </c>
      <c r="S40" s="197">
        <f t="shared" si="46"/>
        <v>0</v>
      </c>
      <c r="T40" s="197">
        <f t="shared" si="46"/>
        <v>0</v>
      </c>
      <c r="U40" s="197"/>
      <c r="V40" s="197">
        <f t="shared" ref="V40:AM41" si="47">V41</f>
        <v>0</v>
      </c>
      <c r="W40" s="197">
        <f t="shared" si="47"/>
        <v>0</v>
      </c>
      <c r="X40" s="197">
        <f t="shared" si="47"/>
        <v>0</v>
      </c>
      <c r="Y40" s="197">
        <f t="shared" si="47"/>
        <v>0</v>
      </c>
      <c r="Z40" s="197">
        <f t="shared" si="47"/>
        <v>0</v>
      </c>
      <c r="AA40" s="197">
        <f t="shared" si="47"/>
        <v>0</v>
      </c>
      <c r="AB40" s="197"/>
      <c r="AC40" s="197">
        <f t="shared" si="47"/>
        <v>0</v>
      </c>
      <c r="AD40" s="197">
        <f t="shared" si="47"/>
        <v>0</v>
      </c>
      <c r="AE40" s="197">
        <f t="shared" si="47"/>
        <v>5</v>
      </c>
      <c r="AF40" s="197">
        <f t="shared" si="47"/>
        <v>0</v>
      </c>
      <c r="AG40" s="197">
        <f t="shared" si="47"/>
        <v>0</v>
      </c>
      <c r="AH40" s="197">
        <f t="shared" si="47"/>
        <v>0</v>
      </c>
      <c r="AI40" s="197"/>
      <c r="AJ40" s="197">
        <f t="shared" si="47"/>
        <v>0</v>
      </c>
      <c r="AK40" s="197">
        <f t="shared" si="47"/>
        <v>0</v>
      </c>
      <c r="AL40" s="197">
        <f t="shared" si="47"/>
        <v>5</v>
      </c>
      <c r="AM40" s="197">
        <f t="shared" si="47"/>
        <v>0</v>
      </c>
      <c r="AN40" s="197">
        <f t="shared" ref="AN40:AO41" si="48">AN41</f>
        <v>0</v>
      </c>
      <c r="AO40" s="197">
        <f t="shared" si="48"/>
        <v>0</v>
      </c>
      <c r="AP40" s="197"/>
      <c r="AQ40" s="197">
        <f t="shared" ref="AQ40:AQ41" si="49">AQ41</f>
        <v>0</v>
      </c>
      <c r="AR40" s="197">
        <f t="shared" ref="AR40:AR41" si="50">AR41</f>
        <v>0</v>
      </c>
      <c r="AS40" s="197">
        <f t="shared" ref="AS40:AS41" si="51">AS41</f>
        <v>0</v>
      </c>
      <c r="AT40" s="197">
        <f t="shared" ref="AT40:AT41" si="52">AT41</f>
        <v>0</v>
      </c>
      <c r="AU40" s="197">
        <f t="shared" ref="AU40:AU41" si="53">AU41</f>
        <v>0</v>
      </c>
      <c r="AV40" s="197">
        <f t="shared" ref="AV40:AV41" si="54">AV41</f>
        <v>0</v>
      </c>
      <c r="AW40" s="197"/>
      <c r="AX40" s="197">
        <f t="shared" ref="AX40:AX41" si="55">AX41</f>
        <v>0</v>
      </c>
      <c r="AY40" s="197">
        <f t="shared" ref="AY40:AY41" si="56">AY41</f>
        <v>0</v>
      </c>
      <c r="AZ40" s="197">
        <f t="shared" ref="AZ40:AZ41" si="57">AZ41</f>
        <v>0</v>
      </c>
      <c r="BA40" s="197">
        <f t="shared" ref="BA40:BA41" si="58">BA41</f>
        <v>0</v>
      </c>
      <c r="BB40" s="197">
        <f t="shared" ref="BB40:BB41" si="59">BB41</f>
        <v>0</v>
      </c>
      <c r="BC40" s="197">
        <f t="shared" ref="BC40:BC41" si="60">BC41</f>
        <v>0</v>
      </c>
      <c r="BD40" s="197"/>
      <c r="BE40" s="197">
        <f t="shared" ref="BE40:BE41" si="61">BE41</f>
        <v>0</v>
      </c>
      <c r="BF40" s="211"/>
    </row>
    <row r="41" spans="1:58" s="202" customFormat="1" ht="31.5" x14ac:dyDescent="0.25">
      <c r="A41" s="199" t="s">
        <v>45</v>
      </c>
      <c r="B41" s="11" t="s">
        <v>46</v>
      </c>
      <c r="C41" s="200">
        <v>0</v>
      </c>
      <c r="D41" s="200">
        <f>D42</f>
        <v>0</v>
      </c>
      <c r="E41" s="200">
        <f t="shared" si="46"/>
        <v>0</v>
      </c>
      <c r="F41" s="200">
        <f t="shared" si="46"/>
        <v>0</v>
      </c>
      <c r="G41" s="200">
        <f t="shared" si="46"/>
        <v>0</v>
      </c>
      <c r="H41" s="200">
        <f t="shared" si="46"/>
        <v>0</v>
      </c>
      <c r="I41" s="200">
        <f t="shared" si="46"/>
        <v>0</v>
      </c>
      <c r="J41" s="200">
        <f t="shared" si="46"/>
        <v>0</v>
      </c>
      <c r="K41" s="200">
        <f t="shared" si="46"/>
        <v>0</v>
      </c>
      <c r="L41" s="200">
        <f t="shared" si="46"/>
        <v>0</v>
      </c>
      <c r="M41" s="200">
        <f t="shared" si="46"/>
        <v>0</v>
      </c>
      <c r="N41" s="200">
        <f t="shared" si="46"/>
        <v>0</v>
      </c>
      <c r="O41" s="200">
        <f t="shared" si="46"/>
        <v>0</v>
      </c>
      <c r="P41" s="200">
        <f t="shared" si="46"/>
        <v>0</v>
      </c>
      <c r="Q41" s="200">
        <f t="shared" si="46"/>
        <v>0</v>
      </c>
      <c r="R41" s="200">
        <f t="shared" si="46"/>
        <v>0</v>
      </c>
      <c r="S41" s="200">
        <f t="shared" si="46"/>
        <v>0</v>
      </c>
      <c r="T41" s="200">
        <f t="shared" si="46"/>
        <v>0</v>
      </c>
      <c r="U41" s="200"/>
      <c r="V41" s="200">
        <f t="shared" si="47"/>
        <v>0</v>
      </c>
      <c r="W41" s="200">
        <f t="shared" si="47"/>
        <v>0</v>
      </c>
      <c r="X41" s="200">
        <f t="shared" si="47"/>
        <v>0</v>
      </c>
      <c r="Y41" s="200">
        <f t="shared" si="47"/>
        <v>0</v>
      </c>
      <c r="Z41" s="200">
        <f t="shared" si="47"/>
        <v>0</v>
      </c>
      <c r="AA41" s="200">
        <f t="shared" si="47"/>
        <v>0</v>
      </c>
      <c r="AB41" s="200"/>
      <c r="AC41" s="200">
        <f t="shared" si="47"/>
        <v>0</v>
      </c>
      <c r="AD41" s="200">
        <v>0</v>
      </c>
      <c r="AE41" s="200">
        <f>AE42+AE43</f>
        <v>5</v>
      </c>
      <c r="AF41" s="200">
        <f t="shared" si="47"/>
        <v>0</v>
      </c>
      <c r="AG41" s="200">
        <f t="shared" si="47"/>
        <v>0</v>
      </c>
      <c r="AH41" s="200">
        <f t="shared" si="47"/>
        <v>0</v>
      </c>
      <c r="AI41" s="200"/>
      <c r="AJ41" s="200">
        <f t="shared" si="47"/>
        <v>0</v>
      </c>
      <c r="AK41" s="200">
        <v>0</v>
      </c>
      <c r="AL41" s="200">
        <f>AL42+AL43</f>
        <v>5</v>
      </c>
      <c r="AM41" s="200">
        <f t="shared" si="47"/>
        <v>0</v>
      </c>
      <c r="AN41" s="200">
        <f t="shared" si="48"/>
        <v>0</v>
      </c>
      <c r="AO41" s="200">
        <f t="shared" si="48"/>
        <v>0</v>
      </c>
      <c r="AP41" s="200"/>
      <c r="AQ41" s="200">
        <f t="shared" si="49"/>
        <v>0</v>
      </c>
      <c r="AR41" s="200">
        <f t="shared" si="50"/>
        <v>0</v>
      </c>
      <c r="AS41" s="200">
        <f t="shared" si="51"/>
        <v>0</v>
      </c>
      <c r="AT41" s="200">
        <f t="shared" si="52"/>
        <v>0</v>
      </c>
      <c r="AU41" s="200">
        <f t="shared" si="53"/>
        <v>0</v>
      </c>
      <c r="AV41" s="200">
        <f t="shared" si="54"/>
        <v>0</v>
      </c>
      <c r="AW41" s="200"/>
      <c r="AX41" s="200">
        <f t="shared" si="55"/>
        <v>0</v>
      </c>
      <c r="AY41" s="200">
        <f t="shared" si="56"/>
        <v>0</v>
      </c>
      <c r="AZ41" s="200">
        <f t="shared" si="57"/>
        <v>0</v>
      </c>
      <c r="BA41" s="200">
        <f t="shared" si="58"/>
        <v>0</v>
      </c>
      <c r="BB41" s="200">
        <f t="shared" si="59"/>
        <v>0</v>
      </c>
      <c r="BC41" s="200">
        <f t="shared" si="60"/>
        <v>0</v>
      </c>
      <c r="BD41" s="200"/>
      <c r="BE41" s="200">
        <f t="shared" si="61"/>
        <v>0</v>
      </c>
      <c r="BF41" s="214"/>
    </row>
    <row r="42" spans="1:58" s="409" customFormat="1" ht="31.5" x14ac:dyDescent="0.25">
      <c r="A42" s="199" t="s">
        <v>47</v>
      </c>
      <c r="B42" s="462" t="s">
        <v>916</v>
      </c>
      <c r="C42" s="395" t="str">
        <f>Ф2!C40</f>
        <v>J_004</v>
      </c>
      <c r="D42" s="395">
        <v>0</v>
      </c>
      <c r="E42" s="395">
        <v>0</v>
      </c>
      <c r="F42" s="395">
        <v>0</v>
      </c>
      <c r="G42" s="395">
        <v>0</v>
      </c>
      <c r="H42" s="395">
        <v>0</v>
      </c>
      <c r="I42" s="395">
        <v>0</v>
      </c>
      <c r="J42" s="395">
        <v>0</v>
      </c>
      <c r="K42" s="395">
        <v>0</v>
      </c>
      <c r="L42" s="395">
        <v>0</v>
      </c>
      <c r="M42" s="395">
        <v>0</v>
      </c>
      <c r="N42" s="395">
        <v>0</v>
      </c>
      <c r="O42" s="395">
        <v>0</v>
      </c>
      <c r="P42" s="395">
        <v>0</v>
      </c>
      <c r="Q42" s="395">
        <v>0</v>
      </c>
      <c r="R42" s="395">
        <v>0</v>
      </c>
      <c r="S42" s="395">
        <v>0</v>
      </c>
      <c r="T42" s="395">
        <v>0</v>
      </c>
      <c r="U42" s="395"/>
      <c r="V42" s="395">
        <v>0</v>
      </c>
      <c r="W42" s="395">
        <v>0</v>
      </c>
      <c r="X42" s="395">
        <v>0</v>
      </c>
      <c r="Y42" s="395">
        <v>0</v>
      </c>
      <c r="Z42" s="395">
        <v>0</v>
      </c>
      <c r="AA42" s="395">
        <v>0</v>
      </c>
      <c r="AB42" s="395"/>
      <c r="AC42" s="395">
        <v>0</v>
      </c>
      <c r="AD42" s="395" t="s">
        <v>558</v>
      </c>
      <c r="AE42" s="395"/>
      <c r="AF42" s="395">
        <v>0</v>
      </c>
      <c r="AG42" s="395">
        <v>0</v>
      </c>
      <c r="AH42" s="395">
        <v>0</v>
      </c>
      <c r="AI42" s="395"/>
      <c r="AJ42" s="395">
        <v>0</v>
      </c>
      <c r="AK42" s="395" t="s">
        <v>558</v>
      </c>
      <c r="AL42" s="395"/>
      <c r="AM42" s="395">
        <v>0</v>
      </c>
      <c r="AN42" s="395">
        <v>0</v>
      </c>
      <c r="AO42" s="395">
        <v>0</v>
      </c>
      <c r="AP42" s="395"/>
      <c r="AQ42" s="395">
        <v>0</v>
      </c>
      <c r="AR42" s="395">
        <v>0</v>
      </c>
      <c r="AS42" s="395">
        <v>0</v>
      </c>
      <c r="AT42" s="395">
        <v>0</v>
      </c>
      <c r="AU42" s="395">
        <v>0</v>
      </c>
      <c r="AV42" s="395">
        <v>0</v>
      </c>
      <c r="AW42" s="395"/>
      <c r="AX42" s="395">
        <v>0</v>
      </c>
      <c r="AY42" s="395">
        <v>0</v>
      </c>
      <c r="AZ42" s="395">
        <v>0</v>
      </c>
      <c r="BA42" s="395">
        <v>0</v>
      </c>
      <c r="BB42" s="395">
        <v>0</v>
      </c>
      <c r="BC42" s="395">
        <v>0</v>
      </c>
      <c r="BD42" s="395"/>
      <c r="BE42" s="395">
        <v>0</v>
      </c>
      <c r="BF42" s="420"/>
    </row>
    <row r="43" spans="1:58" s="409" customFormat="1" ht="31.5" x14ac:dyDescent="0.25">
      <c r="A43" s="14" t="s">
        <v>679</v>
      </c>
      <c r="B43" s="462" t="s">
        <v>915</v>
      </c>
      <c r="C43" s="395" t="str">
        <f>Ф2!C41</f>
        <v>J_005</v>
      </c>
      <c r="D43" s="395"/>
      <c r="E43" s="395"/>
      <c r="F43" s="395"/>
      <c r="G43" s="395"/>
      <c r="H43" s="395"/>
      <c r="I43" s="395"/>
      <c r="J43" s="395"/>
      <c r="K43" s="395"/>
      <c r="L43" s="395"/>
      <c r="M43" s="395"/>
      <c r="N43" s="395"/>
      <c r="O43" s="395"/>
      <c r="P43" s="395"/>
      <c r="Q43" s="395"/>
      <c r="R43" s="395"/>
      <c r="S43" s="395"/>
      <c r="T43" s="395"/>
      <c r="U43" s="395"/>
      <c r="V43" s="395"/>
      <c r="W43" s="395"/>
      <c r="X43" s="395"/>
      <c r="Y43" s="395"/>
      <c r="Z43" s="395"/>
      <c r="AA43" s="395"/>
      <c r="AB43" s="395"/>
      <c r="AC43" s="395"/>
      <c r="AD43" s="395" t="s">
        <v>558</v>
      </c>
      <c r="AE43" s="395">
        <v>5</v>
      </c>
      <c r="AF43" s="395"/>
      <c r="AG43" s="395"/>
      <c r="AH43" s="395"/>
      <c r="AI43" s="395"/>
      <c r="AJ43" s="395"/>
      <c r="AK43" s="395" t="s">
        <v>558</v>
      </c>
      <c r="AL43" s="395">
        <v>5</v>
      </c>
      <c r="AM43" s="395"/>
      <c r="AN43" s="395"/>
      <c r="AO43" s="395"/>
      <c r="AP43" s="395"/>
      <c r="AQ43" s="395"/>
      <c r="AR43" s="395"/>
      <c r="AS43" s="395"/>
      <c r="AT43" s="395"/>
      <c r="AU43" s="395"/>
      <c r="AV43" s="395"/>
      <c r="AW43" s="395"/>
      <c r="AX43" s="395"/>
      <c r="AY43" s="395"/>
      <c r="AZ43" s="395"/>
      <c r="BA43" s="395"/>
      <c r="BB43" s="395"/>
      <c r="BC43" s="395"/>
      <c r="BD43" s="395"/>
      <c r="BE43" s="395"/>
      <c r="BF43" s="420"/>
    </row>
    <row r="44" spans="1:58" s="202" customFormat="1" ht="31.5" x14ac:dyDescent="0.25">
      <c r="A44" s="199" t="s">
        <v>115</v>
      </c>
      <c r="B44" s="11" t="s">
        <v>116</v>
      </c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14"/>
      <c r="AR44" s="214"/>
      <c r="AS44" s="214"/>
      <c r="AT44" s="214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14"/>
      <c r="BF44" s="214"/>
    </row>
    <row r="45" spans="1:58" s="198" customFormat="1" ht="31.5" x14ac:dyDescent="0.25">
      <c r="A45" s="196" t="s">
        <v>48</v>
      </c>
      <c r="B45" s="65" t="s">
        <v>49</v>
      </c>
      <c r="C45" s="197">
        <v>0</v>
      </c>
      <c r="D45" s="197">
        <f>D46</f>
        <v>0</v>
      </c>
      <c r="E45" s="197">
        <f t="shared" ref="E45:T45" si="62">E46</f>
        <v>0</v>
      </c>
      <c r="F45" s="197">
        <f t="shared" si="62"/>
        <v>0</v>
      </c>
      <c r="G45" s="197">
        <f t="shared" si="62"/>
        <v>0</v>
      </c>
      <c r="H45" s="197">
        <f t="shared" si="62"/>
        <v>0</v>
      </c>
      <c r="I45" s="197">
        <f t="shared" si="62"/>
        <v>0</v>
      </c>
      <c r="J45" s="197">
        <f t="shared" si="62"/>
        <v>0</v>
      </c>
      <c r="K45" s="197">
        <f t="shared" si="62"/>
        <v>0</v>
      </c>
      <c r="L45" s="197">
        <f t="shared" si="62"/>
        <v>0</v>
      </c>
      <c r="M45" s="197">
        <f t="shared" si="62"/>
        <v>0</v>
      </c>
      <c r="N45" s="197">
        <f t="shared" si="62"/>
        <v>0</v>
      </c>
      <c r="O45" s="197">
        <f t="shared" si="62"/>
        <v>0</v>
      </c>
      <c r="P45" s="197">
        <f t="shared" si="62"/>
        <v>0</v>
      </c>
      <c r="Q45" s="197">
        <f t="shared" si="62"/>
        <v>0</v>
      </c>
      <c r="R45" s="197">
        <f t="shared" si="62"/>
        <v>0</v>
      </c>
      <c r="S45" s="197">
        <f t="shared" si="62"/>
        <v>0</v>
      </c>
      <c r="T45" s="197">
        <f t="shared" si="62"/>
        <v>0</v>
      </c>
      <c r="U45" s="197"/>
      <c r="V45" s="197">
        <f t="shared" ref="V45:AM45" si="63">V46</f>
        <v>0</v>
      </c>
      <c r="W45" s="197">
        <f t="shared" si="63"/>
        <v>0</v>
      </c>
      <c r="X45" s="197">
        <f t="shared" si="63"/>
        <v>0</v>
      </c>
      <c r="Y45" s="197">
        <f t="shared" si="63"/>
        <v>0</v>
      </c>
      <c r="Z45" s="197">
        <f t="shared" si="63"/>
        <v>0</v>
      </c>
      <c r="AA45" s="197">
        <f t="shared" si="63"/>
        <v>0</v>
      </c>
      <c r="AB45" s="197"/>
      <c r="AC45" s="197">
        <f t="shared" si="63"/>
        <v>0</v>
      </c>
      <c r="AD45" s="197">
        <f t="shared" si="63"/>
        <v>0</v>
      </c>
      <c r="AE45" s="197">
        <f t="shared" si="63"/>
        <v>0.4</v>
      </c>
      <c r="AF45" s="197">
        <f t="shared" si="63"/>
        <v>0</v>
      </c>
      <c r="AG45" s="197">
        <f t="shared" si="63"/>
        <v>1.262</v>
      </c>
      <c r="AH45" s="197">
        <f t="shared" si="63"/>
        <v>0</v>
      </c>
      <c r="AI45" s="197"/>
      <c r="AJ45" s="197">
        <f t="shared" si="63"/>
        <v>0</v>
      </c>
      <c r="AK45" s="197">
        <f t="shared" si="63"/>
        <v>0</v>
      </c>
      <c r="AL45" s="197">
        <f t="shared" si="63"/>
        <v>0.4</v>
      </c>
      <c r="AM45" s="197">
        <f t="shared" si="63"/>
        <v>0</v>
      </c>
      <c r="AN45" s="197">
        <f t="shared" ref="AN45:AO45" si="64">AN46</f>
        <v>1.262</v>
      </c>
      <c r="AO45" s="197">
        <f t="shared" si="64"/>
        <v>0</v>
      </c>
      <c r="AP45" s="197"/>
      <c r="AQ45" s="197">
        <f t="shared" ref="AQ45" si="65">AQ46</f>
        <v>0</v>
      </c>
      <c r="AR45" s="197">
        <f t="shared" ref="AR45" si="66">AR46</f>
        <v>0</v>
      </c>
      <c r="AS45" s="197">
        <f t="shared" ref="AS45" si="67">AS46</f>
        <v>0</v>
      </c>
      <c r="AT45" s="197">
        <f t="shared" ref="AT45" si="68">AT46</f>
        <v>0</v>
      </c>
      <c r="AU45" s="197">
        <f t="shared" ref="AU45" si="69">AU46</f>
        <v>1.28</v>
      </c>
      <c r="AV45" s="197">
        <f t="shared" ref="AV45" si="70">AV46</f>
        <v>0</v>
      </c>
      <c r="AW45" s="197"/>
      <c r="AX45" s="197">
        <f t="shared" ref="AX45" si="71">AX46</f>
        <v>0</v>
      </c>
      <c r="AY45" s="197">
        <f t="shared" ref="AY45" si="72">AY46</f>
        <v>0</v>
      </c>
      <c r="AZ45" s="197">
        <f t="shared" ref="AZ45" si="73">AZ46</f>
        <v>0.65</v>
      </c>
      <c r="BA45" s="197">
        <f t="shared" ref="BA45" si="74">BA46</f>
        <v>0</v>
      </c>
      <c r="BB45" s="197">
        <f t="shared" ref="BB45" si="75">BB46</f>
        <v>4.87</v>
      </c>
      <c r="BC45" s="197">
        <f t="shared" ref="BC45" si="76">BC46</f>
        <v>0</v>
      </c>
      <c r="BD45" s="197"/>
      <c r="BE45" s="197">
        <f t="shared" ref="BE45" si="77">BE46</f>
        <v>0</v>
      </c>
      <c r="BF45" s="211"/>
    </row>
    <row r="46" spans="1:58" s="202" customFormat="1" x14ac:dyDescent="0.25">
      <c r="A46" s="199" t="s">
        <v>75</v>
      </c>
      <c r="B46" s="11" t="s">
        <v>76</v>
      </c>
      <c r="C46" s="200">
        <v>0</v>
      </c>
      <c r="D46" s="200">
        <f t="shared" ref="D46:AC46" si="78">D47+D50</f>
        <v>0</v>
      </c>
      <c r="E46" s="200">
        <f t="shared" si="78"/>
        <v>0</v>
      </c>
      <c r="F46" s="200">
        <f t="shared" si="78"/>
        <v>0</v>
      </c>
      <c r="G46" s="200">
        <f t="shared" si="78"/>
        <v>0</v>
      </c>
      <c r="H46" s="200">
        <f t="shared" si="78"/>
        <v>0</v>
      </c>
      <c r="I46" s="200">
        <f t="shared" si="78"/>
        <v>0</v>
      </c>
      <c r="J46" s="200">
        <f t="shared" si="78"/>
        <v>0</v>
      </c>
      <c r="K46" s="200">
        <f t="shared" si="78"/>
        <v>0</v>
      </c>
      <c r="L46" s="200">
        <f t="shared" si="78"/>
        <v>0</v>
      </c>
      <c r="M46" s="200">
        <f t="shared" si="78"/>
        <v>0</v>
      </c>
      <c r="N46" s="200">
        <f t="shared" si="78"/>
        <v>0</v>
      </c>
      <c r="O46" s="200">
        <f t="shared" si="78"/>
        <v>0</v>
      </c>
      <c r="P46" s="200">
        <f t="shared" si="78"/>
        <v>0</v>
      </c>
      <c r="Q46" s="200">
        <f t="shared" si="78"/>
        <v>0</v>
      </c>
      <c r="R46" s="200">
        <f t="shared" si="78"/>
        <v>0</v>
      </c>
      <c r="S46" s="200">
        <f t="shared" si="78"/>
        <v>0</v>
      </c>
      <c r="T46" s="200">
        <f t="shared" si="78"/>
        <v>0</v>
      </c>
      <c r="U46" s="200">
        <f t="shared" si="78"/>
        <v>0</v>
      </c>
      <c r="V46" s="200">
        <f t="shared" si="78"/>
        <v>0</v>
      </c>
      <c r="W46" s="200">
        <f t="shared" si="78"/>
        <v>0</v>
      </c>
      <c r="X46" s="200">
        <f t="shared" si="78"/>
        <v>0</v>
      </c>
      <c r="Y46" s="200">
        <f t="shared" si="78"/>
        <v>0</v>
      </c>
      <c r="Z46" s="200">
        <f t="shared" si="78"/>
        <v>0</v>
      </c>
      <c r="AA46" s="200">
        <f t="shared" si="78"/>
        <v>0</v>
      </c>
      <c r="AB46" s="200">
        <f t="shared" si="78"/>
        <v>0</v>
      </c>
      <c r="AC46" s="200">
        <f t="shared" si="78"/>
        <v>0</v>
      </c>
      <c r="AD46" s="200"/>
      <c r="AE46" s="200">
        <f>SUM(AE47:AE50)</f>
        <v>0.4</v>
      </c>
      <c r="AF46" s="200">
        <f t="shared" ref="AF46:BF46" si="79">SUM(AF47:AF50)</f>
        <v>0</v>
      </c>
      <c r="AG46" s="200">
        <f t="shared" si="79"/>
        <v>1.262</v>
      </c>
      <c r="AH46" s="200">
        <f t="shared" si="79"/>
        <v>0</v>
      </c>
      <c r="AI46" s="200">
        <f t="shared" si="79"/>
        <v>0</v>
      </c>
      <c r="AJ46" s="200">
        <f t="shared" si="79"/>
        <v>0</v>
      </c>
      <c r="AK46" s="200">
        <f t="shared" si="79"/>
        <v>0</v>
      </c>
      <c r="AL46" s="200">
        <f t="shared" si="79"/>
        <v>0.4</v>
      </c>
      <c r="AM46" s="200">
        <f t="shared" si="79"/>
        <v>0</v>
      </c>
      <c r="AN46" s="200">
        <f t="shared" si="79"/>
        <v>1.262</v>
      </c>
      <c r="AO46" s="200">
        <f t="shared" si="79"/>
        <v>0</v>
      </c>
      <c r="AP46" s="200">
        <f t="shared" si="79"/>
        <v>0</v>
      </c>
      <c r="AQ46" s="200">
        <f t="shared" si="79"/>
        <v>0</v>
      </c>
      <c r="AR46" s="200">
        <f t="shared" si="79"/>
        <v>0</v>
      </c>
      <c r="AS46" s="200">
        <f t="shared" si="79"/>
        <v>0</v>
      </c>
      <c r="AT46" s="200">
        <f t="shared" si="79"/>
        <v>0</v>
      </c>
      <c r="AU46" s="200">
        <f t="shared" si="79"/>
        <v>1.28</v>
      </c>
      <c r="AV46" s="200">
        <f t="shared" si="79"/>
        <v>0</v>
      </c>
      <c r="AW46" s="200">
        <f t="shared" si="79"/>
        <v>0</v>
      </c>
      <c r="AX46" s="200">
        <f t="shared" si="79"/>
        <v>0</v>
      </c>
      <c r="AY46" s="200">
        <f t="shared" si="79"/>
        <v>0</v>
      </c>
      <c r="AZ46" s="200">
        <f t="shared" si="79"/>
        <v>0.65</v>
      </c>
      <c r="BA46" s="200">
        <f t="shared" si="79"/>
        <v>0</v>
      </c>
      <c r="BB46" s="200">
        <f t="shared" si="79"/>
        <v>4.87</v>
      </c>
      <c r="BC46" s="200">
        <f t="shared" si="79"/>
        <v>0</v>
      </c>
      <c r="BD46" s="200">
        <f t="shared" si="79"/>
        <v>0</v>
      </c>
      <c r="BE46" s="200">
        <f t="shared" si="79"/>
        <v>0</v>
      </c>
      <c r="BF46" s="200">
        <f t="shared" si="79"/>
        <v>0</v>
      </c>
    </row>
    <row r="47" spans="1:58" s="409" customFormat="1" ht="47.25" x14ac:dyDescent="0.25">
      <c r="A47" s="14" t="s">
        <v>77</v>
      </c>
      <c r="B47" s="463" t="s">
        <v>917</v>
      </c>
      <c r="C47" s="395" t="str">
        <f>Ф2!C45</f>
        <v>J_006</v>
      </c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395"/>
      <c r="T47" s="395"/>
      <c r="U47" s="395"/>
      <c r="V47" s="395"/>
      <c r="W47" s="395"/>
      <c r="X47" s="395"/>
      <c r="Y47" s="395"/>
      <c r="Z47" s="395"/>
      <c r="AA47" s="395"/>
      <c r="AB47" s="395"/>
      <c r="AC47" s="395"/>
      <c r="AD47" s="395" t="s">
        <v>558</v>
      </c>
      <c r="AE47" s="395">
        <v>0.4</v>
      </c>
      <c r="AF47" s="395"/>
      <c r="AG47" s="395">
        <v>1.262</v>
      </c>
      <c r="AH47" s="395"/>
      <c r="AI47" s="395"/>
      <c r="AJ47" s="395"/>
      <c r="AK47" s="395" t="s">
        <v>558</v>
      </c>
      <c r="AL47" s="395">
        <v>0.4</v>
      </c>
      <c r="AM47" s="395"/>
      <c r="AN47" s="395">
        <f>'Ф5 20г'!P47</f>
        <v>1.262</v>
      </c>
      <c r="AO47" s="395"/>
      <c r="AP47" s="395"/>
      <c r="AQ47" s="395"/>
      <c r="AR47" s="395"/>
      <c r="AS47" s="395"/>
      <c r="AT47" s="395"/>
      <c r="AU47" s="395"/>
      <c r="AV47" s="395"/>
      <c r="AW47" s="395"/>
      <c r="AX47" s="395"/>
      <c r="AY47" s="395"/>
      <c r="AZ47" s="395"/>
      <c r="BA47" s="395"/>
      <c r="BB47" s="395"/>
      <c r="BC47" s="395"/>
      <c r="BD47" s="395"/>
      <c r="BE47" s="395"/>
      <c r="BF47" s="420"/>
    </row>
    <row r="48" spans="1:58" s="409" customFormat="1" ht="47.25" x14ac:dyDescent="0.25">
      <c r="A48" s="14" t="s">
        <v>864</v>
      </c>
      <c r="B48" s="16" t="s">
        <v>918</v>
      </c>
      <c r="C48" s="395" t="str">
        <f>Ф2!C46</f>
        <v>K_008</v>
      </c>
      <c r="D48" s="395"/>
      <c r="E48" s="395"/>
      <c r="F48" s="395"/>
      <c r="G48" s="395"/>
      <c r="H48" s="395"/>
      <c r="I48" s="395"/>
      <c r="J48" s="395"/>
      <c r="K48" s="395"/>
      <c r="L48" s="395"/>
      <c r="M48" s="395"/>
      <c r="N48" s="395"/>
      <c r="O48" s="395"/>
      <c r="P48" s="395"/>
      <c r="Q48" s="395"/>
      <c r="R48" s="395"/>
      <c r="S48" s="395"/>
      <c r="T48" s="395"/>
      <c r="U48" s="395"/>
      <c r="V48" s="395"/>
      <c r="W48" s="395"/>
      <c r="X48" s="395"/>
      <c r="Y48" s="395"/>
      <c r="Z48" s="395"/>
      <c r="AA48" s="395"/>
      <c r="AB48" s="395"/>
      <c r="AC48" s="395"/>
      <c r="AD48" s="395"/>
      <c r="AE48" s="395"/>
      <c r="AF48" s="395"/>
      <c r="AG48" s="395"/>
      <c r="AH48" s="395"/>
      <c r="AI48" s="395"/>
      <c r="AJ48" s="395"/>
      <c r="AK48" s="395"/>
      <c r="AL48" s="395"/>
      <c r="AM48" s="395"/>
      <c r="AN48" s="395"/>
      <c r="AO48" s="395"/>
      <c r="AP48" s="395"/>
      <c r="AQ48" s="395"/>
      <c r="AR48" s="395"/>
      <c r="AS48" s="395"/>
      <c r="AT48" s="395"/>
      <c r="AU48" s="395"/>
      <c r="AV48" s="395"/>
      <c r="AW48" s="395"/>
      <c r="AX48" s="395"/>
      <c r="AY48" s="395" t="s">
        <v>575</v>
      </c>
      <c r="AZ48" s="395">
        <f>'Ф5 21г'!AL48</f>
        <v>0.4</v>
      </c>
      <c r="BA48" s="395"/>
      <c r="BB48" s="395">
        <f>'Ф5 21г'!AN48</f>
        <v>3</v>
      </c>
      <c r="BC48" s="395"/>
      <c r="BD48" s="395"/>
      <c r="BE48" s="395"/>
      <c r="BF48" s="420"/>
    </row>
    <row r="49" spans="1:58" s="409" customFormat="1" ht="47.25" x14ac:dyDescent="0.25">
      <c r="A49" s="14" t="s">
        <v>875</v>
      </c>
      <c r="B49" s="16" t="s">
        <v>919</v>
      </c>
      <c r="C49" s="395" t="str">
        <f>Ф2!C47</f>
        <v>K_009</v>
      </c>
      <c r="D49" s="395"/>
      <c r="E49" s="395"/>
      <c r="F49" s="395"/>
      <c r="G49" s="395"/>
      <c r="H49" s="395"/>
      <c r="I49" s="395"/>
      <c r="J49" s="395"/>
      <c r="K49" s="395"/>
      <c r="L49" s="395"/>
      <c r="M49" s="395"/>
      <c r="N49" s="395"/>
      <c r="O49" s="395"/>
      <c r="P49" s="395"/>
      <c r="Q49" s="395"/>
      <c r="R49" s="395"/>
      <c r="S49" s="395"/>
      <c r="T49" s="395"/>
      <c r="U49" s="395"/>
      <c r="V49" s="395"/>
      <c r="W49" s="395"/>
      <c r="X49" s="395"/>
      <c r="Y49" s="395"/>
      <c r="Z49" s="395"/>
      <c r="AA49" s="395"/>
      <c r="AB49" s="395"/>
      <c r="AC49" s="395"/>
      <c r="AD49" s="395"/>
      <c r="AE49" s="395"/>
      <c r="AF49" s="395"/>
      <c r="AG49" s="395"/>
      <c r="AH49" s="395"/>
      <c r="AI49" s="395"/>
      <c r="AJ49" s="395"/>
      <c r="AK49" s="395"/>
      <c r="AL49" s="395"/>
      <c r="AM49" s="395"/>
      <c r="AN49" s="395"/>
      <c r="AO49" s="395"/>
      <c r="AP49" s="395"/>
      <c r="AQ49" s="395"/>
      <c r="AR49" s="395"/>
      <c r="AS49" s="395"/>
      <c r="AT49" s="395"/>
      <c r="AU49" s="395"/>
      <c r="AV49" s="395"/>
      <c r="AW49" s="395"/>
      <c r="AX49" s="395"/>
      <c r="AY49" s="395" t="s">
        <v>575</v>
      </c>
      <c r="AZ49" s="395">
        <f>'Ф5 21г'!AL49</f>
        <v>0.25</v>
      </c>
      <c r="BA49" s="395"/>
      <c r="BB49" s="395">
        <f>'Ф5 21г'!AN49</f>
        <v>1.87</v>
      </c>
      <c r="BC49" s="395"/>
      <c r="BD49" s="395"/>
      <c r="BE49" s="395"/>
      <c r="BF49" s="420"/>
    </row>
    <row r="50" spans="1:58" s="450" customFormat="1" ht="31.5" x14ac:dyDescent="0.25">
      <c r="A50" s="448" t="s">
        <v>876</v>
      </c>
      <c r="B50" s="558" t="s">
        <v>920</v>
      </c>
      <c r="C50" s="449" t="str">
        <f>Ф2!C48</f>
        <v>I_003</v>
      </c>
      <c r="D50" s="449">
        <v>0</v>
      </c>
      <c r="E50" s="449">
        <v>0</v>
      </c>
      <c r="F50" s="449">
        <v>0</v>
      </c>
      <c r="G50" s="449">
        <v>0</v>
      </c>
      <c r="H50" s="449">
        <v>0</v>
      </c>
      <c r="I50" s="449">
        <v>0</v>
      </c>
      <c r="J50" s="449">
        <v>0</v>
      </c>
      <c r="K50" s="449">
        <v>0</v>
      </c>
      <c r="L50" s="449">
        <v>0</v>
      </c>
      <c r="M50" s="449">
        <v>0</v>
      </c>
      <c r="N50" s="449">
        <v>0</v>
      </c>
      <c r="O50" s="449">
        <v>0</v>
      </c>
      <c r="P50" s="449">
        <v>0</v>
      </c>
      <c r="Q50" s="449">
        <v>0</v>
      </c>
      <c r="R50" s="449">
        <v>0</v>
      </c>
      <c r="S50" s="449">
        <v>0</v>
      </c>
      <c r="T50" s="449">
        <v>0</v>
      </c>
      <c r="U50" s="449"/>
      <c r="V50" s="449">
        <v>0</v>
      </c>
      <c r="W50" s="449">
        <v>0</v>
      </c>
      <c r="X50" s="449">
        <v>0</v>
      </c>
      <c r="Y50" s="449">
        <v>0</v>
      </c>
      <c r="Z50" s="449">
        <v>0</v>
      </c>
      <c r="AA50" s="449">
        <v>0</v>
      </c>
      <c r="AB50" s="449"/>
      <c r="AC50" s="449">
        <v>0</v>
      </c>
      <c r="AD50" s="449">
        <v>0</v>
      </c>
      <c r="AE50" s="449">
        <v>0</v>
      </c>
      <c r="AF50" s="449">
        <v>0</v>
      </c>
      <c r="AG50" s="449">
        <v>0</v>
      </c>
      <c r="AH50" s="449">
        <v>0</v>
      </c>
      <c r="AI50" s="449"/>
      <c r="AJ50" s="449">
        <v>0</v>
      </c>
      <c r="AK50" s="449">
        <v>0</v>
      </c>
      <c r="AL50" s="449">
        <v>0</v>
      </c>
      <c r="AM50" s="449">
        <v>0</v>
      </c>
      <c r="AN50" s="449">
        <v>0</v>
      </c>
      <c r="AO50" s="449">
        <v>0</v>
      </c>
      <c r="AP50" s="449">
        <v>0</v>
      </c>
      <c r="AQ50" s="449">
        <v>0</v>
      </c>
      <c r="AR50" s="449" t="s">
        <v>573</v>
      </c>
      <c r="AS50" s="449">
        <v>0</v>
      </c>
      <c r="AT50" s="449">
        <v>0</v>
      </c>
      <c r="AU50" s="449">
        <v>1.28</v>
      </c>
      <c r="AV50" s="449">
        <v>0</v>
      </c>
      <c r="AW50" s="449"/>
      <c r="AX50" s="449">
        <v>0</v>
      </c>
      <c r="AY50" s="449"/>
      <c r="AZ50" s="449">
        <v>0</v>
      </c>
      <c r="BA50" s="449">
        <v>0</v>
      </c>
      <c r="BB50" s="449"/>
      <c r="BC50" s="449">
        <v>0</v>
      </c>
      <c r="BD50" s="449"/>
      <c r="BE50" s="449">
        <v>0</v>
      </c>
      <c r="BF50" s="449"/>
    </row>
    <row r="51" spans="1:58" s="202" customFormat="1" ht="31.5" hidden="1" x14ac:dyDescent="0.25">
      <c r="A51" s="199" t="s">
        <v>117</v>
      </c>
      <c r="B51" s="11" t="s">
        <v>118</v>
      </c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14"/>
      <c r="BF51" s="214"/>
    </row>
    <row r="52" spans="1:58" s="198" customFormat="1" ht="31.5" x14ac:dyDescent="0.25">
      <c r="A52" s="196" t="s">
        <v>119</v>
      </c>
      <c r="B52" s="65" t="s">
        <v>120</v>
      </c>
      <c r="C52" s="197">
        <v>0</v>
      </c>
      <c r="D52" s="197">
        <f>D57</f>
        <v>0</v>
      </c>
      <c r="E52" s="197">
        <f t="shared" ref="E52:AP52" si="80">E57</f>
        <v>0</v>
      </c>
      <c r="F52" s="197">
        <f t="shared" si="80"/>
        <v>0</v>
      </c>
      <c r="G52" s="197">
        <f t="shared" si="80"/>
        <v>0</v>
      </c>
      <c r="H52" s="197">
        <f t="shared" si="80"/>
        <v>0</v>
      </c>
      <c r="I52" s="197">
        <f t="shared" si="80"/>
        <v>0</v>
      </c>
      <c r="J52" s="197">
        <f t="shared" si="80"/>
        <v>0</v>
      </c>
      <c r="K52" s="197">
        <f t="shared" si="80"/>
        <v>0</v>
      </c>
      <c r="L52" s="197">
        <f t="shared" si="80"/>
        <v>0</v>
      </c>
      <c r="M52" s="197">
        <f t="shared" si="80"/>
        <v>0</v>
      </c>
      <c r="N52" s="197">
        <f t="shared" si="80"/>
        <v>0</v>
      </c>
      <c r="O52" s="197">
        <f t="shared" si="80"/>
        <v>0</v>
      </c>
      <c r="P52" s="197">
        <f t="shared" si="80"/>
        <v>0</v>
      </c>
      <c r="Q52" s="197">
        <f t="shared" si="80"/>
        <v>0</v>
      </c>
      <c r="R52" s="197">
        <f t="shared" si="80"/>
        <v>0</v>
      </c>
      <c r="S52" s="197">
        <f t="shared" si="80"/>
        <v>0</v>
      </c>
      <c r="T52" s="197">
        <f t="shared" si="80"/>
        <v>0</v>
      </c>
      <c r="U52" s="197"/>
      <c r="V52" s="197">
        <f t="shared" si="80"/>
        <v>0</v>
      </c>
      <c r="W52" s="197">
        <f t="shared" si="80"/>
        <v>0</v>
      </c>
      <c r="X52" s="197">
        <f t="shared" si="80"/>
        <v>0</v>
      </c>
      <c r="Y52" s="197">
        <f t="shared" si="80"/>
        <v>0</v>
      </c>
      <c r="Z52" s="197">
        <f t="shared" si="80"/>
        <v>0</v>
      </c>
      <c r="AA52" s="197">
        <f t="shared" si="80"/>
        <v>0</v>
      </c>
      <c r="AB52" s="197"/>
      <c r="AC52" s="197">
        <f t="shared" si="80"/>
        <v>0</v>
      </c>
      <c r="AD52" s="197">
        <f t="shared" si="80"/>
        <v>0</v>
      </c>
      <c r="AE52" s="197">
        <f t="shared" si="80"/>
        <v>0</v>
      </c>
      <c r="AF52" s="197">
        <f t="shared" si="80"/>
        <v>0</v>
      </c>
      <c r="AG52" s="197">
        <f t="shared" si="80"/>
        <v>0</v>
      </c>
      <c r="AH52" s="197">
        <f t="shared" si="80"/>
        <v>0</v>
      </c>
      <c r="AI52" s="197"/>
      <c r="AJ52" s="197">
        <f t="shared" si="80"/>
        <v>0</v>
      </c>
      <c r="AK52" s="197">
        <f t="shared" si="80"/>
        <v>0</v>
      </c>
      <c r="AL52" s="197">
        <f t="shared" si="80"/>
        <v>0</v>
      </c>
      <c r="AM52" s="197">
        <f t="shared" si="80"/>
        <v>0</v>
      </c>
      <c r="AN52" s="197">
        <f t="shared" si="80"/>
        <v>0</v>
      </c>
      <c r="AO52" s="197">
        <f t="shared" si="80"/>
        <v>0</v>
      </c>
      <c r="AP52" s="352">
        <f t="shared" si="80"/>
        <v>0</v>
      </c>
      <c r="AQ52" s="197">
        <f t="shared" ref="AQ52:BE52" si="81">AQ57</f>
        <v>0</v>
      </c>
      <c r="AR52" s="197">
        <f t="shared" si="81"/>
        <v>0</v>
      </c>
      <c r="AS52" s="197">
        <f t="shared" si="81"/>
        <v>0</v>
      </c>
      <c r="AT52" s="197">
        <f t="shared" si="81"/>
        <v>0</v>
      </c>
      <c r="AU52" s="197">
        <f t="shared" si="81"/>
        <v>0</v>
      </c>
      <c r="AV52" s="197">
        <f t="shared" si="81"/>
        <v>0</v>
      </c>
      <c r="AW52" s="197"/>
      <c r="AX52" s="197">
        <f t="shared" si="81"/>
        <v>0</v>
      </c>
      <c r="AY52" s="197">
        <f t="shared" si="81"/>
        <v>0</v>
      </c>
      <c r="AZ52" s="197">
        <f t="shared" si="81"/>
        <v>0</v>
      </c>
      <c r="BA52" s="197">
        <f t="shared" si="81"/>
        <v>0</v>
      </c>
      <c r="BB52" s="197">
        <f t="shared" si="81"/>
        <v>0</v>
      </c>
      <c r="BC52" s="197">
        <f t="shared" si="81"/>
        <v>0</v>
      </c>
      <c r="BD52" s="197"/>
      <c r="BE52" s="197">
        <f t="shared" si="81"/>
        <v>0</v>
      </c>
      <c r="BF52" s="211"/>
    </row>
    <row r="53" spans="1:58" s="202" customFormat="1" ht="31.5" hidden="1" outlineLevel="1" x14ac:dyDescent="0.25">
      <c r="A53" s="199" t="s">
        <v>121</v>
      </c>
      <c r="B53" s="11" t="s">
        <v>122</v>
      </c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200"/>
      <c r="AK53" s="200"/>
      <c r="AL53" s="200"/>
      <c r="AM53" s="200"/>
      <c r="AN53" s="200"/>
      <c r="AO53" s="200"/>
      <c r="AP53" s="200"/>
      <c r="AQ53" s="200"/>
      <c r="AR53" s="200"/>
      <c r="AS53" s="200"/>
      <c r="AT53" s="200"/>
      <c r="AU53" s="200"/>
      <c r="AV53" s="200"/>
      <c r="AW53" s="200"/>
      <c r="AX53" s="200"/>
      <c r="AY53" s="200"/>
      <c r="AZ53" s="200"/>
      <c r="BA53" s="200"/>
      <c r="BB53" s="200"/>
      <c r="BC53" s="200"/>
      <c r="BD53" s="200"/>
      <c r="BE53" s="200"/>
      <c r="BF53" s="214"/>
    </row>
    <row r="54" spans="1:58" s="202" customFormat="1" ht="31.5" hidden="1" outlineLevel="1" x14ac:dyDescent="0.25">
      <c r="A54" s="199" t="s">
        <v>123</v>
      </c>
      <c r="B54" s="11" t="s">
        <v>50</v>
      </c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00"/>
      <c r="AU54" s="200"/>
      <c r="AV54" s="200"/>
      <c r="AW54" s="200"/>
      <c r="AX54" s="200"/>
      <c r="AY54" s="200"/>
      <c r="AZ54" s="200"/>
      <c r="BA54" s="200"/>
      <c r="BB54" s="200"/>
      <c r="BC54" s="200"/>
      <c r="BD54" s="200"/>
      <c r="BE54" s="200"/>
      <c r="BF54" s="214"/>
    </row>
    <row r="55" spans="1:58" s="202" customFormat="1" hidden="1" outlineLevel="1" x14ac:dyDescent="0.25">
      <c r="A55" s="199" t="s">
        <v>51</v>
      </c>
      <c r="B55" s="11" t="s">
        <v>52</v>
      </c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  <c r="AR55" s="200"/>
      <c r="AS55" s="200"/>
      <c r="AT55" s="200"/>
      <c r="AU55" s="200"/>
      <c r="AV55" s="200"/>
      <c r="AW55" s="200"/>
      <c r="AX55" s="200"/>
      <c r="AY55" s="200"/>
      <c r="AZ55" s="200"/>
      <c r="BA55" s="200"/>
      <c r="BB55" s="200"/>
      <c r="BC55" s="200"/>
      <c r="BD55" s="200"/>
      <c r="BE55" s="200"/>
      <c r="BF55" s="214"/>
    </row>
    <row r="56" spans="1:58" s="202" customFormat="1" ht="31.5" hidden="1" outlineLevel="1" x14ac:dyDescent="0.25">
      <c r="A56" s="199" t="s">
        <v>53</v>
      </c>
      <c r="B56" s="11" t="s">
        <v>54</v>
      </c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14"/>
    </row>
    <row r="57" spans="1:58" s="202" customFormat="1" ht="31.5" collapsed="1" x14ac:dyDescent="0.25">
      <c r="A57" s="199" t="s">
        <v>55</v>
      </c>
      <c r="B57" s="11" t="s">
        <v>56</v>
      </c>
      <c r="C57" s="200">
        <v>0</v>
      </c>
      <c r="D57" s="200">
        <f>D58</f>
        <v>0</v>
      </c>
      <c r="E57" s="200">
        <f t="shared" ref="E57:AQ57" si="82">E58</f>
        <v>0</v>
      </c>
      <c r="F57" s="200">
        <f t="shared" si="82"/>
        <v>0</v>
      </c>
      <c r="G57" s="200">
        <f t="shared" si="82"/>
        <v>0</v>
      </c>
      <c r="H57" s="200">
        <f t="shared" si="82"/>
        <v>0</v>
      </c>
      <c r="I57" s="200">
        <f t="shared" si="82"/>
        <v>0</v>
      </c>
      <c r="J57" s="200">
        <f t="shared" si="82"/>
        <v>0</v>
      </c>
      <c r="K57" s="200">
        <f t="shared" si="82"/>
        <v>0</v>
      </c>
      <c r="L57" s="200">
        <f t="shared" si="82"/>
        <v>0</v>
      </c>
      <c r="M57" s="200">
        <f t="shared" si="82"/>
        <v>0</v>
      </c>
      <c r="N57" s="200">
        <f t="shared" si="82"/>
        <v>0</v>
      </c>
      <c r="O57" s="200">
        <f t="shared" si="82"/>
        <v>0</v>
      </c>
      <c r="P57" s="200">
        <f t="shared" si="82"/>
        <v>0</v>
      </c>
      <c r="Q57" s="200">
        <f t="shared" si="82"/>
        <v>0</v>
      </c>
      <c r="R57" s="200">
        <f t="shared" si="82"/>
        <v>0</v>
      </c>
      <c r="S57" s="200">
        <f t="shared" si="82"/>
        <v>0</v>
      </c>
      <c r="T57" s="200">
        <f t="shared" si="82"/>
        <v>0</v>
      </c>
      <c r="U57" s="200"/>
      <c r="V57" s="200">
        <f t="shared" si="82"/>
        <v>0</v>
      </c>
      <c r="W57" s="200">
        <f t="shared" si="82"/>
        <v>0</v>
      </c>
      <c r="X57" s="200">
        <f t="shared" si="82"/>
        <v>0</v>
      </c>
      <c r="Y57" s="200">
        <f t="shared" si="82"/>
        <v>0</v>
      </c>
      <c r="Z57" s="200">
        <f t="shared" si="82"/>
        <v>0</v>
      </c>
      <c r="AA57" s="200">
        <f t="shared" si="82"/>
        <v>0</v>
      </c>
      <c r="AB57" s="200"/>
      <c r="AC57" s="200">
        <f t="shared" si="82"/>
        <v>0</v>
      </c>
      <c r="AD57" s="200">
        <f t="shared" si="82"/>
        <v>0</v>
      </c>
      <c r="AE57" s="200">
        <f t="shared" si="82"/>
        <v>0</v>
      </c>
      <c r="AF57" s="200">
        <f t="shared" si="82"/>
        <v>0</v>
      </c>
      <c r="AG57" s="200">
        <f t="shared" si="82"/>
        <v>0</v>
      </c>
      <c r="AH57" s="200">
        <f t="shared" si="82"/>
        <v>0</v>
      </c>
      <c r="AI57" s="200"/>
      <c r="AJ57" s="200">
        <f t="shared" si="82"/>
        <v>0</v>
      </c>
      <c r="AK57" s="200">
        <v>0</v>
      </c>
      <c r="AL57" s="200">
        <f t="shared" si="82"/>
        <v>0</v>
      </c>
      <c r="AM57" s="200">
        <f t="shared" si="82"/>
        <v>0</v>
      </c>
      <c r="AN57" s="200">
        <f t="shared" si="82"/>
        <v>0</v>
      </c>
      <c r="AO57" s="200">
        <f t="shared" si="82"/>
        <v>0</v>
      </c>
      <c r="AP57" s="353">
        <f t="shared" si="82"/>
        <v>0</v>
      </c>
      <c r="AQ57" s="353">
        <f t="shared" si="82"/>
        <v>0</v>
      </c>
      <c r="AR57" s="200">
        <f t="shared" ref="AR57" si="83">AR58</f>
        <v>0</v>
      </c>
      <c r="AS57" s="200">
        <f t="shared" ref="AS57" si="84">AS58</f>
        <v>0</v>
      </c>
      <c r="AT57" s="200">
        <f t="shared" ref="AT57" si="85">AT58</f>
        <v>0</v>
      </c>
      <c r="AU57" s="200">
        <f t="shared" ref="AU57" si="86">AU58</f>
        <v>0</v>
      </c>
      <c r="AV57" s="200">
        <f t="shared" ref="AV57" si="87">AV58</f>
        <v>0</v>
      </c>
      <c r="AW57" s="200"/>
      <c r="AX57" s="200">
        <f t="shared" ref="AX57" si="88">AX58</f>
        <v>0</v>
      </c>
      <c r="AY57" s="200">
        <f t="shared" ref="AY57" si="89">AY58</f>
        <v>0</v>
      </c>
      <c r="AZ57" s="200">
        <f t="shared" ref="AZ57" si="90">AZ58</f>
        <v>0</v>
      </c>
      <c r="BA57" s="200">
        <f t="shared" ref="BA57" si="91">BA58</f>
        <v>0</v>
      </c>
      <c r="BB57" s="200">
        <f t="shared" ref="BB57" si="92">BB58</f>
        <v>0</v>
      </c>
      <c r="BC57" s="200">
        <f t="shared" ref="BC57" si="93">BC58</f>
        <v>0</v>
      </c>
      <c r="BD57" s="200"/>
      <c r="BE57" s="200">
        <f t="shared" ref="BE57" si="94">BE58</f>
        <v>0</v>
      </c>
      <c r="BF57" s="214"/>
    </row>
    <row r="58" spans="1:58" s="409" customFormat="1" x14ac:dyDescent="0.25">
      <c r="A58" s="199"/>
      <c r="B58" s="11"/>
      <c r="C58" s="395"/>
      <c r="D58" s="395"/>
      <c r="E58" s="395"/>
      <c r="F58" s="395"/>
      <c r="G58" s="395"/>
      <c r="H58" s="395"/>
      <c r="I58" s="395"/>
      <c r="J58" s="395"/>
      <c r="K58" s="395"/>
      <c r="L58" s="395"/>
      <c r="M58" s="395"/>
      <c r="N58" s="395"/>
      <c r="O58" s="395"/>
      <c r="P58" s="395"/>
      <c r="Q58" s="395"/>
      <c r="R58" s="395"/>
      <c r="S58" s="395"/>
      <c r="T58" s="395"/>
      <c r="U58" s="395"/>
      <c r="V58" s="395"/>
      <c r="W58" s="395"/>
      <c r="X58" s="395"/>
      <c r="Y58" s="395"/>
      <c r="Z58" s="395"/>
      <c r="AA58" s="395"/>
      <c r="AB58" s="395"/>
      <c r="AC58" s="395"/>
      <c r="AD58" s="395"/>
      <c r="AE58" s="395"/>
      <c r="AF58" s="395"/>
      <c r="AG58" s="395"/>
      <c r="AH58" s="395"/>
      <c r="AI58" s="395"/>
      <c r="AJ58" s="395"/>
      <c r="AK58" s="395"/>
      <c r="AL58" s="395"/>
      <c r="AM58" s="395"/>
      <c r="AN58" s="395"/>
      <c r="AO58" s="395"/>
      <c r="AP58" s="417"/>
      <c r="AQ58" s="417"/>
      <c r="AR58" s="395"/>
      <c r="AS58" s="395"/>
      <c r="AT58" s="395"/>
      <c r="AU58" s="395"/>
      <c r="AV58" s="395"/>
      <c r="AW58" s="395"/>
      <c r="AX58" s="395"/>
      <c r="AY58" s="395"/>
      <c r="AZ58" s="395"/>
      <c r="BA58" s="395"/>
      <c r="BB58" s="395"/>
      <c r="BC58" s="395"/>
      <c r="BD58" s="395"/>
      <c r="BE58" s="395"/>
      <c r="BF58" s="395"/>
    </row>
    <row r="59" spans="1:58" s="135" customFormat="1" ht="31.5" hidden="1" outlineLevel="1" x14ac:dyDescent="0.25">
      <c r="A59" s="14" t="s">
        <v>57</v>
      </c>
      <c r="B59" s="11" t="s">
        <v>58</v>
      </c>
      <c r="C59" s="206"/>
      <c r="D59" s="206"/>
      <c r="E59" s="207"/>
      <c r="F59" s="207"/>
      <c r="G59" s="206"/>
      <c r="H59" s="208"/>
      <c r="I59" s="208"/>
      <c r="J59" s="209"/>
      <c r="K59" s="206"/>
      <c r="L59" s="206"/>
      <c r="M59" s="210"/>
      <c r="N59" s="206"/>
      <c r="O59" s="206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208"/>
      <c r="AJ59" s="208"/>
      <c r="AK59" s="208"/>
      <c r="AL59" s="208"/>
      <c r="AM59" s="208"/>
      <c r="AN59" s="208"/>
      <c r="AP59" s="366"/>
      <c r="AQ59" s="366"/>
    </row>
    <row r="60" spans="1:58" ht="31.5" hidden="1" outlineLevel="1" x14ac:dyDescent="0.25">
      <c r="A60" s="60" t="s">
        <v>59</v>
      </c>
      <c r="B60" s="61" t="s">
        <v>60</v>
      </c>
      <c r="C60" s="56"/>
      <c r="D60" s="56"/>
      <c r="E60" s="62"/>
      <c r="F60" s="62"/>
      <c r="G60" s="56"/>
      <c r="H60" s="56"/>
      <c r="I60" s="56"/>
      <c r="J60" s="63"/>
      <c r="K60" s="56"/>
      <c r="L60" s="56"/>
      <c r="M60" s="63"/>
      <c r="N60" s="56"/>
      <c r="O60" s="56"/>
      <c r="P60" s="56"/>
      <c r="Q60" s="56"/>
      <c r="R60" s="56"/>
      <c r="S60" s="56"/>
      <c r="AP60" s="367"/>
      <c r="AQ60" s="367"/>
    </row>
    <row r="61" spans="1:58" ht="31.5" hidden="1" outlineLevel="1" x14ac:dyDescent="0.25">
      <c r="A61" s="14" t="s">
        <v>61</v>
      </c>
      <c r="B61" s="16" t="s">
        <v>62</v>
      </c>
      <c r="C61" s="17"/>
      <c r="D61" s="17"/>
      <c r="E61" s="47"/>
      <c r="F61" s="47"/>
      <c r="G61" s="17"/>
      <c r="H61" s="17"/>
      <c r="I61" s="17"/>
      <c r="J61" s="52"/>
      <c r="K61" s="17"/>
      <c r="L61" s="17"/>
      <c r="M61" s="52"/>
      <c r="N61" s="17"/>
      <c r="O61" s="17"/>
      <c r="P61" s="17"/>
      <c r="Q61" s="17"/>
      <c r="R61" s="17"/>
      <c r="S61" s="17"/>
      <c r="AP61" s="367"/>
      <c r="AQ61" s="367"/>
    </row>
    <row r="62" spans="1:58" s="25" customFormat="1" ht="31.5" hidden="1" outlineLevel="1" x14ac:dyDescent="0.25">
      <c r="A62" s="22" t="s">
        <v>63</v>
      </c>
      <c r="B62" s="23" t="s">
        <v>64</v>
      </c>
      <c r="C62" s="24"/>
      <c r="D62" s="24"/>
      <c r="E62" s="48"/>
      <c r="F62" s="48"/>
      <c r="G62" s="24"/>
      <c r="H62" s="24"/>
      <c r="I62" s="24"/>
      <c r="J62" s="53"/>
      <c r="K62" s="24"/>
      <c r="L62" s="24"/>
      <c r="M62" s="53"/>
      <c r="N62" s="24"/>
      <c r="O62" s="24"/>
      <c r="P62" s="24"/>
      <c r="Q62" s="24"/>
      <c r="R62" s="24"/>
      <c r="S62" s="24"/>
      <c r="AP62" s="368"/>
      <c r="AQ62" s="368"/>
    </row>
    <row r="63" spans="1:58" hidden="1" outlineLevel="1" x14ac:dyDescent="0.25">
      <c r="A63" s="14" t="s">
        <v>65</v>
      </c>
      <c r="B63" s="16" t="s">
        <v>66</v>
      </c>
      <c r="C63" s="17"/>
      <c r="D63" s="17"/>
      <c r="E63" s="47"/>
      <c r="F63" s="47"/>
      <c r="G63" s="17"/>
      <c r="H63" s="17"/>
      <c r="I63" s="17"/>
      <c r="J63" s="52"/>
      <c r="K63" s="17"/>
      <c r="L63" s="17"/>
      <c r="M63" s="52"/>
      <c r="N63" s="17"/>
      <c r="O63" s="17"/>
      <c r="P63" s="17"/>
      <c r="Q63" s="17"/>
      <c r="R63" s="17"/>
      <c r="S63" s="17"/>
      <c r="AP63" s="367"/>
      <c r="AQ63" s="367"/>
    </row>
    <row r="64" spans="1:58" ht="31.5" hidden="1" outlineLevel="1" x14ac:dyDescent="0.25">
      <c r="A64" s="14" t="s">
        <v>67</v>
      </c>
      <c r="B64" s="16" t="s">
        <v>68</v>
      </c>
      <c r="C64" s="17"/>
      <c r="D64" s="17"/>
      <c r="E64" s="47"/>
      <c r="F64" s="47"/>
      <c r="G64" s="17"/>
      <c r="H64" s="17"/>
      <c r="I64" s="17"/>
      <c r="J64" s="52"/>
      <c r="K64" s="17"/>
      <c r="L64" s="17"/>
      <c r="M64" s="52"/>
      <c r="N64" s="17"/>
      <c r="O64" s="17"/>
      <c r="P64" s="17"/>
      <c r="Q64" s="17"/>
      <c r="R64" s="17"/>
      <c r="S64" s="17"/>
      <c r="AP64" s="367"/>
      <c r="AQ64" s="367"/>
    </row>
    <row r="65" spans="1:58" s="28" customFormat="1" ht="47.25" hidden="1" outlineLevel="1" collapsed="1" x14ac:dyDescent="0.25">
      <c r="A65" s="20" t="s">
        <v>69</v>
      </c>
      <c r="B65" s="32" t="s">
        <v>70</v>
      </c>
      <c r="C65" s="27"/>
      <c r="D65" s="27"/>
      <c r="E65" s="49"/>
      <c r="F65" s="49"/>
      <c r="G65" s="27"/>
      <c r="H65" s="27"/>
      <c r="I65" s="27"/>
      <c r="J65" s="54"/>
      <c r="K65" s="27"/>
      <c r="L65" s="27"/>
      <c r="M65" s="54"/>
      <c r="N65" s="27"/>
      <c r="O65" s="27"/>
      <c r="P65" s="27"/>
      <c r="Q65" s="27"/>
      <c r="R65" s="27"/>
      <c r="S65" s="27"/>
      <c r="AP65" s="369"/>
      <c r="AQ65" s="369"/>
    </row>
    <row r="66" spans="1:58" s="25" customFormat="1" ht="31.5" hidden="1" outlineLevel="1" x14ac:dyDescent="0.25">
      <c r="A66" s="22" t="s">
        <v>71</v>
      </c>
      <c r="B66" s="23" t="s">
        <v>72</v>
      </c>
      <c r="C66" s="24"/>
      <c r="D66" s="24"/>
      <c r="E66" s="48"/>
      <c r="F66" s="48"/>
      <c r="G66" s="24"/>
      <c r="H66" s="24"/>
      <c r="I66" s="24"/>
      <c r="J66" s="53"/>
      <c r="K66" s="24"/>
      <c r="L66" s="24"/>
      <c r="M66" s="53"/>
      <c r="N66" s="24"/>
      <c r="O66" s="24"/>
      <c r="P66" s="24"/>
      <c r="Q66" s="24"/>
      <c r="R66" s="24"/>
      <c r="S66" s="24"/>
      <c r="AP66" s="368"/>
      <c r="AQ66" s="368"/>
    </row>
    <row r="67" spans="1:58" s="25" customFormat="1" ht="31.5" hidden="1" outlineLevel="1" x14ac:dyDescent="0.25">
      <c r="A67" s="323" t="s">
        <v>73</v>
      </c>
      <c r="B67" s="324" t="s">
        <v>74</v>
      </c>
      <c r="C67" s="325"/>
      <c r="D67" s="325"/>
      <c r="E67" s="326"/>
      <c r="F67" s="326"/>
      <c r="G67" s="325"/>
      <c r="H67" s="325"/>
      <c r="I67" s="325"/>
      <c r="J67" s="327"/>
      <c r="K67" s="325"/>
      <c r="L67" s="325"/>
      <c r="M67" s="327"/>
      <c r="N67" s="325"/>
      <c r="O67" s="325"/>
      <c r="P67" s="325"/>
      <c r="Q67" s="325"/>
      <c r="R67" s="325"/>
      <c r="S67" s="325"/>
      <c r="AP67" s="368"/>
      <c r="AQ67" s="368"/>
    </row>
    <row r="68" spans="1:58" s="331" customFormat="1" collapsed="1" x14ac:dyDescent="0.25">
      <c r="A68" s="20" t="s">
        <v>680</v>
      </c>
      <c r="B68" s="284" t="s">
        <v>681</v>
      </c>
      <c r="C68" s="328"/>
      <c r="D68" s="328"/>
      <c r="E68" s="329"/>
      <c r="F68" s="329"/>
      <c r="G68" s="328"/>
      <c r="H68" s="328"/>
      <c r="I68" s="328"/>
      <c r="J68" s="330"/>
      <c r="K68" s="328"/>
      <c r="L68" s="328"/>
      <c r="M68" s="330"/>
      <c r="N68" s="328"/>
      <c r="O68" s="328"/>
      <c r="P68" s="328"/>
      <c r="Q68" s="328"/>
      <c r="R68" s="328"/>
      <c r="S68" s="328"/>
      <c r="T68" s="328"/>
      <c r="U68" s="328"/>
      <c r="V68" s="328"/>
      <c r="W68" s="328"/>
      <c r="X68" s="328"/>
      <c r="Y68" s="328"/>
      <c r="Z68" s="328"/>
      <c r="AA68" s="328"/>
      <c r="AB68" s="328"/>
      <c r="AC68" s="328"/>
      <c r="AD68" s="328"/>
      <c r="AE68" s="328"/>
      <c r="AF68" s="328"/>
      <c r="AG68" s="328"/>
      <c r="AH68" s="328"/>
      <c r="AI68" s="328"/>
      <c r="AJ68" s="328"/>
      <c r="AK68" s="328"/>
      <c r="AL68" s="333">
        <f>AL69</f>
        <v>0</v>
      </c>
      <c r="AM68" s="333">
        <f t="shared" ref="AM68:AP68" si="95">AM69</f>
        <v>0</v>
      </c>
      <c r="AN68" s="333">
        <f t="shared" si="95"/>
        <v>0</v>
      </c>
      <c r="AO68" s="333">
        <f t="shared" si="95"/>
        <v>0</v>
      </c>
      <c r="AP68" s="370">
        <f t="shared" si="95"/>
        <v>0</v>
      </c>
      <c r="AQ68" s="363">
        <f>SUM(AQ69:AQ70)</f>
        <v>1</v>
      </c>
      <c r="AR68" s="363">
        <f t="shared" ref="AR68:BF68" si="96">SUM(AR69:AR70)</f>
        <v>0</v>
      </c>
      <c r="AS68" s="363">
        <f t="shared" si="96"/>
        <v>0</v>
      </c>
      <c r="AT68" s="363">
        <f t="shared" si="96"/>
        <v>0</v>
      </c>
      <c r="AU68" s="363">
        <f t="shared" si="96"/>
        <v>0</v>
      </c>
      <c r="AV68" s="363">
        <f t="shared" si="96"/>
        <v>0</v>
      </c>
      <c r="AW68" s="363">
        <f t="shared" si="96"/>
        <v>0</v>
      </c>
      <c r="AX68" s="363">
        <f t="shared" si="96"/>
        <v>0</v>
      </c>
      <c r="AY68" s="363">
        <f t="shared" si="96"/>
        <v>0</v>
      </c>
      <c r="AZ68" s="363">
        <f t="shared" si="96"/>
        <v>0</v>
      </c>
      <c r="BA68" s="363">
        <f t="shared" si="96"/>
        <v>0</v>
      </c>
      <c r="BB68" s="363">
        <f t="shared" si="96"/>
        <v>0</v>
      </c>
      <c r="BC68" s="363">
        <f t="shared" si="96"/>
        <v>0</v>
      </c>
      <c r="BD68" s="363">
        <f t="shared" si="96"/>
        <v>0</v>
      </c>
      <c r="BE68" s="363">
        <f t="shared" si="96"/>
        <v>1</v>
      </c>
      <c r="BF68" s="363">
        <f t="shared" si="96"/>
        <v>0</v>
      </c>
    </row>
    <row r="69" spans="1:58" s="389" customFormat="1" ht="31.5" x14ac:dyDescent="0.25">
      <c r="A69" s="385" t="s">
        <v>682</v>
      </c>
      <c r="B69" s="405" t="s">
        <v>683</v>
      </c>
      <c r="C69" s="395" t="str">
        <f>Ф2!C67</f>
        <v>J_007</v>
      </c>
      <c r="D69" s="404"/>
      <c r="E69" s="418"/>
      <c r="F69" s="418"/>
      <c r="G69" s="404"/>
      <c r="H69" s="404"/>
      <c r="I69" s="404"/>
      <c r="J69" s="411"/>
      <c r="K69" s="404"/>
      <c r="L69" s="404"/>
      <c r="M69" s="411"/>
      <c r="N69" s="404"/>
      <c r="O69" s="404"/>
      <c r="P69" s="404"/>
      <c r="Q69" s="404"/>
      <c r="R69" s="404"/>
      <c r="S69" s="404"/>
      <c r="T69" s="404"/>
      <c r="U69" s="404"/>
      <c r="V69" s="404"/>
      <c r="W69" s="404"/>
      <c r="X69" s="404"/>
      <c r="Y69" s="404"/>
      <c r="Z69" s="404"/>
      <c r="AA69" s="404"/>
      <c r="AB69" s="404"/>
      <c r="AC69" s="404"/>
      <c r="AD69" s="395" t="s">
        <v>558</v>
      </c>
      <c r="AE69" s="395">
        <v>0</v>
      </c>
      <c r="AF69" s="395">
        <v>0</v>
      </c>
      <c r="AG69" s="395">
        <v>0</v>
      </c>
      <c r="AH69" s="395">
        <v>0</v>
      </c>
      <c r="AI69" s="417"/>
      <c r="AJ69" s="415">
        <v>1</v>
      </c>
      <c r="AK69" s="395" t="s">
        <v>558</v>
      </c>
      <c r="AL69" s="395">
        <v>0</v>
      </c>
      <c r="AM69" s="395">
        <v>0</v>
      </c>
      <c r="AN69" s="395">
        <v>0</v>
      </c>
      <c r="AO69" s="395">
        <v>0</v>
      </c>
      <c r="AP69" s="417"/>
      <c r="AQ69" s="415">
        <v>1</v>
      </c>
      <c r="AR69" s="404"/>
      <c r="AS69" s="404"/>
      <c r="AT69" s="404"/>
      <c r="AU69" s="404"/>
      <c r="AV69" s="404"/>
      <c r="AW69" s="404"/>
      <c r="AX69" s="404"/>
      <c r="AY69" s="404"/>
      <c r="AZ69" s="404"/>
      <c r="BA69" s="404"/>
      <c r="BB69" s="404"/>
      <c r="BC69" s="404"/>
      <c r="BD69" s="404"/>
      <c r="BE69" s="404"/>
      <c r="BF69" s="404"/>
    </row>
    <row r="70" spans="1:58" s="569" customFormat="1" x14ac:dyDescent="0.25">
      <c r="A70" s="555" t="s">
        <v>1524</v>
      </c>
      <c r="B70" s="564" t="str">
        <f>Ф3!B68</f>
        <v>Приобретение грузового автомобиля 2 шт.</v>
      </c>
      <c r="C70" s="449" t="str">
        <f>Ф2!C68</f>
        <v>L_010</v>
      </c>
      <c r="D70" s="566"/>
      <c r="E70" s="581"/>
      <c r="F70" s="581"/>
      <c r="G70" s="566"/>
      <c r="H70" s="566"/>
      <c r="I70" s="566"/>
      <c r="J70" s="574"/>
      <c r="K70" s="566"/>
      <c r="L70" s="566"/>
      <c r="M70" s="574"/>
      <c r="N70" s="566"/>
      <c r="O70" s="566"/>
      <c r="P70" s="566"/>
      <c r="Q70" s="566"/>
      <c r="R70" s="566"/>
      <c r="S70" s="566"/>
      <c r="T70" s="566"/>
      <c r="U70" s="566"/>
      <c r="V70" s="566"/>
      <c r="W70" s="566"/>
      <c r="X70" s="566"/>
      <c r="Y70" s="566"/>
      <c r="Z70" s="566"/>
      <c r="AA70" s="566"/>
      <c r="AB70" s="566"/>
      <c r="AC70" s="566"/>
      <c r="AD70" s="449"/>
      <c r="AE70" s="449"/>
      <c r="AF70" s="449"/>
      <c r="AG70" s="449"/>
      <c r="AH70" s="449"/>
      <c r="AI70" s="583"/>
      <c r="AJ70" s="578"/>
      <c r="AK70" s="449"/>
      <c r="AL70" s="449"/>
      <c r="AM70" s="449"/>
      <c r="AN70" s="449"/>
      <c r="AO70" s="449"/>
      <c r="AP70" s="583"/>
      <c r="AQ70" s="578"/>
      <c r="AR70" s="566"/>
      <c r="AS70" s="566"/>
      <c r="AT70" s="566"/>
      <c r="AU70" s="566"/>
      <c r="AV70" s="566"/>
      <c r="AW70" s="566"/>
      <c r="AX70" s="566"/>
      <c r="AY70" s="449" t="s">
        <v>575</v>
      </c>
      <c r="AZ70" s="566"/>
      <c r="BA70" s="566"/>
      <c r="BB70" s="566"/>
      <c r="BC70" s="566"/>
      <c r="BD70" s="566"/>
      <c r="BE70" s="566">
        <v>1</v>
      </c>
      <c r="BF70" s="566"/>
    </row>
    <row r="72" spans="1:58" x14ac:dyDescent="0.25">
      <c r="J72"/>
      <c r="K72" s="55"/>
      <c r="M72"/>
      <c r="N72" s="55"/>
    </row>
    <row r="73" spans="1:58" x14ac:dyDescent="0.25">
      <c r="J73"/>
      <c r="K73" s="55"/>
      <c r="M73"/>
      <c r="N73" s="55"/>
    </row>
    <row r="76" spans="1:58" ht="18.75" x14ac:dyDescent="0.25">
      <c r="B76" s="296" t="s">
        <v>79</v>
      </c>
      <c r="C76" s="13" t="s">
        <v>1526</v>
      </c>
      <c r="D76" s="297"/>
      <c r="E76" s="297" t="s">
        <v>80</v>
      </c>
    </row>
    <row r="77" spans="1:58" ht="18.75" x14ac:dyDescent="0.25">
      <c r="B77" s="296"/>
      <c r="C77" s="297"/>
      <c r="D77" s="297"/>
      <c r="E77" s="297"/>
    </row>
    <row r="78" spans="1:58" ht="18.75" x14ac:dyDescent="0.25">
      <c r="B78" s="296"/>
      <c r="C78" s="297"/>
      <c r="D78" s="297"/>
      <c r="E78" s="297"/>
    </row>
    <row r="81" spans="1:36" s="41" customFormat="1" x14ac:dyDescent="0.25">
      <c r="A81" s="613" t="s">
        <v>213</v>
      </c>
      <c r="B81" s="613"/>
      <c r="C81" s="613"/>
      <c r="D81" s="613"/>
      <c r="E81" s="613"/>
      <c r="F81" s="613"/>
      <c r="G81" s="613"/>
      <c r="H81" s="613"/>
      <c r="I81" s="613"/>
      <c r="J81" s="613"/>
      <c r="K81" s="613"/>
      <c r="L81" s="613"/>
      <c r="M81" s="613"/>
      <c r="N81" s="613"/>
      <c r="O81" s="613"/>
      <c r="P81" s="613"/>
      <c r="Q81" s="137"/>
      <c r="R81" s="162"/>
      <c r="S81" s="162"/>
      <c r="T81" s="162"/>
      <c r="U81" s="318"/>
      <c r="V81" s="162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39"/>
    </row>
    <row r="82" spans="1:36" s="41" customFormat="1" x14ac:dyDescent="0.25">
      <c r="A82" s="596" t="s">
        <v>214</v>
      </c>
      <c r="B82" s="596"/>
      <c r="C82" s="596"/>
      <c r="D82" s="596"/>
      <c r="E82" s="596"/>
      <c r="F82" s="596"/>
      <c r="G82" s="596"/>
      <c r="H82" s="596"/>
      <c r="I82" s="596"/>
      <c r="J82" s="596"/>
      <c r="K82" s="596"/>
      <c r="L82" s="596"/>
      <c r="M82" s="596"/>
      <c r="N82" s="596"/>
      <c r="O82" s="596"/>
      <c r="P82" s="596"/>
      <c r="Q82" s="140"/>
      <c r="R82" s="163"/>
      <c r="S82" s="163"/>
      <c r="T82" s="163"/>
      <c r="U82" s="319"/>
      <c r="V82" s="163"/>
      <c r="Z82" s="139"/>
      <c r="AA82" s="139"/>
      <c r="AB82" s="139"/>
      <c r="AC82" s="139"/>
      <c r="AD82" s="139"/>
      <c r="AE82" s="139"/>
      <c r="AF82" s="139"/>
      <c r="AG82" s="139"/>
      <c r="AH82" s="139"/>
      <c r="AI82" s="139"/>
      <c r="AJ82" s="139"/>
    </row>
    <row r="83" spans="1:36" s="41" customFormat="1" x14ac:dyDescent="0.25">
      <c r="A83" s="596" t="s">
        <v>215</v>
      </c>
      <c r="B83" s="596"/>
      <c r="C83" s="596"/>
      <c r="D83" s="596"/>
      <c r="E83" s="596"/>
      <c r="F83" s="596"/>
      <c r="G83" s="596"/>
      <c r="H83" s="596"/>
      <c r="I83" s="596"/>
      <c r="J83" s="596"/>
      <c r="K83" s="596"/>
      <c r="L83" s="596"/>
      <c r="M83" s="596"/>
      <c r="N83" s="596"/>
      <c r="O83" s="596"/>
      <c r="P83" s="596"/>
      <c r="Q83" s="140"/>
      <c r="R83" s="163"/>
      <c r="S83" s="163"/>
      <c r="T83" s="163"/>
      <c r="U83" s="319"/>
      <c r="V83" s="163"/>
      <c r="Z83" s="139"/>
      <c r="AA83" s="139"/>
      <c r="AB83" s="139"/>
      <c r="AC83" s="139"/>
      <c r="AD83" s="139"/>
      <c r="AE83" s="139"/>
      <c r="AF83" s="139"/>
      <c r="AG83" s="139"/>
      <c r="AH83" s="139"/>
      <c r="AI83" s="139"/>
      <c r="AJ83" s="139"/>
    </row>
    <row r="84" spans="1:36" s="41" customFormat="1" x14ac:dyDescent="0.25">
      <c r="A84" s="596" t="s">
        <v>216</v>
      </c>
      <c r="B84" s="596"/>
      <c r="C84" s="596"/>
      <c r="D84" s="596"/>
      <c r="E84" s="596"/>
      <c r="F84" s="596"/>
      <c r="G84" s="596"/>
      <c r="H84" s="596"/>
      <c r="I84" s="596"/>
      <c r="J84" s="596"/>
      <c r="K84" s="596"/>
      <c r="L84" s="596"/>
      <c r="M84" s="596"/>
      <c r="N84" s="596"/>
      <c r="O84" s="596"/>
      <c r="P84" s="596"/>
      <c r="Q84" s="140"/>
      <c r="R84" s="163"/>
      <c r="S84" s="163"/>
      <c r="T84" s="163"/>
      <c r="U84" s="319"/>
      <c r="V84" s="163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</row>
  </sheetData>
  <mergeCells count="28">
    <mergeCell ref="A81:P81"/>
    <mergeCell ref="A82:P82"/>
    <mergeCell ref="A83:P83"/>
    <mergeCell ref="A84:P84"/>
    <mergeCell ref="A1:BF1"/>
    <mergeCell ref="A3:BF3"/>
    <mergeCell ref="A4:BF4"/>
    <mergeCell ref="A6:BF6"/>
    <mergeCell ref="A8:BF8"/>
    <mergeCell ref="A9:BF9"/>
    <mergeCell ref="A10:AQ10"/>
    <mergeCell ref="A11:A15"/>
    <mergeCell ref="B11:B15"/>
    <mergeCell ref="C11:C15"/>
    <mergeCell ref="D11:O13"/>
    <mergeCell ref="P11:BE11"/>
    <mergeCell ref="AR14:AX14"/>
    <mergeCell ref="AY14:BE14"/>
    <mergeCell ref="BF11:BF15"/>
    <mergeCell ref="P12:AC13"/>
    <mergeCell ref="AD12:AQ13"/>
    <mergeCell ref="AR12:BE13"/>
    <mergeCell ref="AK14:AQ14"/>
    <mergeCell ref="D14:I14"/>
    <mergeCell ref="J14:O14"/>
    <mergeCell ref="P14:V14"/>
    <mergeCell ref="W14:AC14"/>
    <mergeCell ref="AD14:AJ14"/>
  </mergeCells>
  <pageMargins left="0.7" right="0.7" top="0.75" bottom="0.75" header="0.3" footer="0.3"/>
  <pageSetup paperSize="9" scale="3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CW84"/>
  <sheetViews>
    <sheetView topLeftCell="A44" zoomScale="70" zoomScaleNormal="70" workbookViewId="0">
      <selection activeCell="E76" sqref="E76"/>
    </sheetView>
  </sheetViews>
  <sheetFormatPr defaultColWidth="8.85546875" defaultRowHeight="15.75" outlineLevelRow="1" outlineLevelCol="1" x14ac:dyDescent="0.25"/>
  <cols>
    <col min="1" max="1" width="10" style="15" customWidth="1"/>
    <col min="2" max="2" width="75.42578125" customWidth="1"/>
    <col min="3" max="3" width="19.28515625" bestFit="1" customWidth="1"/>
    <col min="4" max="4" width="8.42578125" bestFit="1" customWidth="1"/>
    <col min="5" max="5" width="6.28515625" style="50" bestFit="1" customWidth="1"/>
    <col min="6" max="6" width="8.7109375" style="50" customWidth="1"/>
    <col min="7" max="7" width="7.28515625" bestFit="1" customWidth="1"/>
    <col min="8" max="9" width="6.28515625" bestFit="1" customWidth="1"/>
    <col min="10" max="10" width="6.28515625" customWidth="1"/>
    <col min="11" max="11" width="6.28515625" style="55" bestFit="1" customWidth="1"/>
    <col min="12" max="12" width="8.42578125" bestFit="1" customWidth="1"/>
    <col min="13" max="13" width="6.28515625" bestFit="1" customWidth="1"/>
    <col min="14" max="14" width="8.42578125" style="55" bestFit="1" customWidth="1"/>
    <col min="15" max="15" width="8.5703125" bestFit="1" customWidth="1"/>
    <col min="16" max="17" width="6.28515625" bestFit="1" customWidth="1"/>
    <col min="18" max="18" width="6.28515625" customWidth="1"/>
    <col min="19" max="19" width="6.28515625" bestFit="1" customWidth="1"/>
    <col min="20" max="21" width="6.28515625" hidden="1" customWidth="1" outlineLevel="1"/>
    <col min="22" max="23" width="7.28515625" hidden="1" customWidth="1" outlineLevel="1"/>
    <col min="24" max="29" width="6.28515625" hidden="1" customWidth="1" outlineLevel="1"/>
    <col min="30" max="31" width="7.28515625" hidden="1" customWidth="1" outlineLevel="1"/>
    <col min="32" max="32" width="8.42578125" hidden="1" customWidth="1" outlineLevel="1"/>
    <col min="33" max="35" width="6.28515625" hidden="1" customWidth="1" outlineLevel="1"/>
    <col min="36" max="36" width="6.28515625" bestFit="1" customWidth="1" collapsed="1"/>
    <col min="37" max="37" width="6.28515625" bestFit="1" customWidth="1"/>
    <col min="38" max="39" width="7.28515625" bestFit="1" customWidth="1"/>
    <col min="40" max="40" width="8.42578125" bestFit="1" customWidth="1"/>
    <col min="41" max="41" width="6.28515625" bestFit="1" customWidth="1"/>
    <col min="42" max="42" width="6.28515625" customWidth="1"/>
    <col min="43" max="45" width="6.28515625" bestFit="1" customWidth="1"/>
    <col min="46" max="47" width="7.28515625" bestFit="1" customWidth="1"/>
    <col min="48" max="48" width="8" customWidth="1"/>
    <col min="49" max="49" width="6.28515625" bestFit="1" customWidth="1"/>
    <col min="50" max="50" width="6.28515625" customWidth="1"/>
    <col min="51" max="51" width="6.28515625" bestFit="1" customWidth="1"/>
    <col min="52" max="52" width="8.42578125" bestFit="1" customWidth="1"/>
    <col min="53" max="53" width="6.28515625" bestFit="1" customWidth="1"/>
    <col min="54" max="54" width="8.5703125" bestFit="1" customWidth="1"/>
    <col min="55" max="55" width="7.28515625" bestFit="1" customWidth="1"/>
    <col min="56" max="57" width="6.28515625" bestFit="1" customWidth="1"/>
    <col min="58" max="58" width="6.28515625" customWidth="1"/>
    <col min="59" max="59" width="5.85546875" customWidth="1"/>
    <col min="60" max="60" width="10.42578125" customWidth="1"/>
    <col min="61" max="61" width="5.7109375" bestFit="1" customWidth="1"/>
    <col min="62" max="62" width="9.140625" customWidth="1"/>
    <col min="63" max="63" width="7.28515625" bestFit="1" customWidth="1"/>
    <col min="64" max="65" width="5.7109375" bestFit="1" customWidth="1"/>
    <col min="66" max="66" width="6.42578125" customWidth="1"/>
    <col min="67" max="67" width="6.140625" bestFit="1" customWidth="1"/>
    <col min="68" max="69" width="5.7109375" bestFit="1" customWidth="1"/>
    <col min="70" max="71" width="7.28515625" bestFit="1" customWidth="1"/>
    <col min="72" max="72" width="8.42578125" bestFit="1" customWidth="1"/>
    <col min="73" max="73" width="5.7109375" bestFit="1" customWidth="1"/>
    <col min="74" max="74" width="5.7109375" customWidth="1"/>
    <col min="75" max="75" width="5.7109375" bestFit="1" customWidth="1"/>
    <col min="76" max="76" width="8.42578125" customWidth="1"/>
    <col min="77" max="77" width="5.85546875" bestFit="1" customWidth="1"/>
    <col min="78" max="79" width="8.5703125" bestFit="1" customWidth="1"/>
    <col min="80" max="80" width="8.42578125" bestFit="1" customWidth="1"/>
    <col min="81" max="81" width="5.7109375" bestFit="1" customWidth="1"/>
    <col min="82" max="82" width="5.7109375" customWidth="1"/>
    <col min="83" max="83" width="5.7109375" bestFit="1" customWidth="1"/>
    <col min="84" max="84" width="8.42578125" bestFit="1" customWidth="1"/>
    <col min="85" max="85" width="5.7109375" bestFit="1" customWidth="1"/>
    <col min="86" max="86" width="8.28515625" customWidth="1"/>
    <col min="87" max="87" width="7.28515625" bestFit="1" customWidth="1"/>
    <col min="88" max="88" width="8.42578125" bestFit="1" customWidth="1"/>
    <col min="89" max="89" width="5.7109375" bestFit="1" customWidth="1"/>
    <col min="90" max="90" width="5.7109375" customWidth="1"/>
    <col min="91" max="91" width="8" customWidth="1"/>
    <col min="92" max="92" width="8.42578125" bestFit="1" customWidth="1"/>
    <col min="93" max="93" width="5.7109375" bestFit="1" customWidth="1"/>
    <col min="94" max="94" width="9.140625" customWidth="1"/>
    <col min="95" max="95" width="8.5703125" customWidth="1"/>
    <col min="96" max="96" width="8.7109375" bestFit="1" customWidth="1"/>
    <col min="97" max="97" width="5.7109375" bestFit="1" customWidth="1"/>
    <col min="98" max="98" width="6.7109375" customWidth="1"/>
    <col min="99" max="99" width="7.28515625" bestFit="1" customWidth="1"/>
    <col min="100" max="100" width="15.5703125" customWidth="1"/>
  </cols>
  <sheetData>
    <row r="1" spans="1:101" s="41" customFormat="1" x14ac:dyDescent="0.25">
      <c r="A1" s="625" t="s">
        <v>413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  <c r="R1" s="625"/>
      <c r="S1" s="625"/>
      <c r="T1" s="625"/>
      <c r="U1" s="625"/>
      <c r="V1" s="625"/>
      <c r="W1" s="625"/>
      <c r="X1" s="625"/>
      <c r="Y1" s="625"/>
      <c r="Z1" s="625"/>
      <c r="AA1" s="625"/>
      <c r="AB1" s="625"/>
      <c r="AC1" s="625"/>
      <c r="AD1" s="625"/>
      <c r="AE1" s="625"/>
      <c r="AF1" s="625"/>
      <c r="AG1" s="625"/>
      <c r="AH1" s="625"/>
      <c r="AI1" s="625"/>
    </row>
    <row r="2" spans="1:101" s="41" customFormat="1" x14ac:dyDescent="0.25">
      <c r="A2" s="626"/>
      <c r="B2" s="626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626"/>
      <c r="AG2" s="626"/>
      <c r="AH2" s="626"/>
      <c r="AI2" s="626"/>
      <c r="AJ2" s="167"/>
      <c r="AK2" s="167"/>
      <c r="AL2" s="167"/>
      <c r="AM2" s="167"/>
      <c r="AN2" s="167"/>
      <c r="AO2" s="167"/>
      <c r="AP2" s="320"/>
      <c r="AQ2" s="167"/>
      <c r="AR2" s="167"/>
      <c r="AS2" s="167"/>
      <c r="AT2" s="167"/>
      <c r="AU2" s="167"/>
      <c r="AV2" s="167"/>
      <c r="AW2" s="167"/>
      <c r="AX2" s="320"/>
      <c r="AY2" s="167"/>
      <c r="AZ2" s="167"/>
      <c r="BA2" s="167"/>
      <c r="BB2" s="167"/>
      <c r="BC2" s="167"/>
      <c r="BD2" s="167"/>
      <c r="BE2" s="167"/>
      <c r="BF2" s="320"/>
      <c r="BG2" s="167"/>
      <c r="BH2" s="167"/>
      <c r="BI2" s="167"/>
      <c r="BJ2" s="167"/>
      <c r="BK2" s="167"/>
      <c r="BL2" s="167"/>
      <c r="BM2" s="167"/>
      <c r="BN2" s="320"/>
      <c r="BO2" s="167"/>
      <c r="BP2" s="167"/>
      <c r="BQ2" s="167"/>
      <c r="BR2" s="167"/>
      <c r="BS2" s="167"/>
      <c r="BT2" s="167"/>
      <c r="BU2" s="167"/>
      <c r="BV2" s="320"/>
      <c r="BW2" s="167"/>
      <c r="BX2" s="167"/>
      <c r="BY2" s="167"/>
      <c r="BZ2" s="167"/>
      <c r="CA2" s="167"/>
      <c r="CB2" s="167"/>
      <c r="CC2" s="167"/>
      <c r="CD2" s="320"/>
      <c r="CE2" s="167"/>
      <c r="CF2" s="167"/>
      <c r="CG2" s="167"/>
      <c r="CH2" s="167"/>
      <c r="CI2" s="167"/>
      <c r="CJ2" s="167"/>
      <c r="CK2" s="167"/>
      <c r="CL2" s="320"/>
      <c r="CM2" s="167"/>
      <c r="CN2" s="167"/>
      <c r="CO2" s="167"/>
      <c r="CP2" s="167"/>
      <c r="CQ2" s="167"/>
      <c r="CR2" s="167"/>
      <c r="CS2" s="167"/>
      <c r="CT2" s="320"/>
      <c r="CU2" s="167"/>
      <c r="CV2" s="167"/>
    </row>
    <row r="3" spans="1:101" s="41" customFormat="1" ht="18.75" x14ac:dyDescent="0.25">
      <c r="A3" s="588" t="s">
        <v>2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  <c r="U3" s="588"/>
      <c r="V3" s="588"/>
      <c r="W3" s="588"/>
      <c r="X3" s="588"/>
      <c r="Y3" s="588"/>
      <c r="Z3" s="588"/>
      <c r="AA3" s="588"/>
      <c r="AB3" s="588"/>
      <c r="AC3" s="588"/>
      <c r="AD3" s="588"/>
      <c r="AE3" s="588"/>
      <c r="AF3" s="588"/>
      <c r="AG3" s="588"/>
      <c r="AH3" s="588"/>
      <c r="AI3" s="588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2"/>
      <c r="CW3" s="142"/>
    </row>
    <row r="4" spans="1:101" s="41" customFormat="1" x14ac:dyDescent="0.25">
      <c r="A4" s="591" t="s">
        <v>129</v>
      </c>
      <c r="B4" s="591"/>
      <c r="C4" s="591"/>
      <c r="D4" s="591"/>
      <c r="E4" s="591"/>
      <c r="F4" s="591"/>
      <c r="G4" s="591"/>
      <c r="H4" s="591"/>
      <c r="I4" s="591"/>
      <c r="J4" s="591"/>
      <c r="K4" s="591"/>
      <c r="L4" s="591"/>
      <c r="M4" s="591"/>
      <c r="N4" s="591"/>
      <c r="O4" s="591"/>
      <c r="P4" s="591"/>
      <c r="Q4" s="591"/>
      <c r="R4" s="591"/>
      <c r="S4" s="591"/>
      <c r="T4" s="591"/>
      <c r="U4" s="591"/>
      <c r="V4" s="591"/>
      <c r="W4" s="591"/>
      <c r="X4" s="591"/>
      <c r="Y4" s="591"/>
      <c r="Z4" s="591"/>
      <c r="AA4" s="591"/>
      <c r="AB4" s="591"/>
      <c r="AC4" s="591"/>
      <c r="AD4" s="591"/>
      <c r="AE4" s="591"/>
      <c r="AF4" s="591"/>
      <c r="AG4" s="591"/>
      <c r="AH4" s="591"/>
      <c r="AI4" s="591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</row>
    <row r="5" spans="1:101" s="41" customFormat="1" ht="16.5" x14ac:dyDescent="0.25">
      <c r="A5" s="593"/>
      <c r="B5" s="593"/>
      <c r="C5" s="593"/>
      <c r="D5" s="593"/>
      <c r="E5" s="593"/>
      <c r="F5" s="593"/>
      <c r="G5" s="593"/>
      <c r="H5" s="593"/>
      <c r="I5" s="593"/>
      <c r="J5" s="593"/>
      <c r="K5" s="593"/>
      <c r="L5" s="593"/>
      <c r="M5" s="593"/>
      <c r="N5" s="593"/>
      <c r="O5" s="593"/>
      <c r="P5" s="593"/>
      <c r="Q5" s="593"/>
      <c r="R5" s="593"/>
      <c r="S5" s="593"/>
      <c r="T5" s="593"/>
      <c r="U5" s="593"/>
      <c r="V5" s="593"/>
      <c r="W5" s="593"/>
      <c r="X5" s="593"/>
      <c r="Y5" s="593"/>
      <c r="Z5" s="593"/>
      <c r="AA5" s="593"/>
      <c r="AB5" s="593"/>
      <c r="AC5" s="593"/>
      <c r="AD5" s="593"/>
      <c r="AE5" s="593"/>
      <c r="AF5" s="593"/>
      <c r="AG5" s="593"/>
      <c r="AH5" s="593"/>
      <c r="AI5" s="593"/>
      <c r="AJ5" s="78"/>
      <c r="AL5" s="170"/>
      <c r="CU5" s="216"/>
    </row>
    <row r="6" spans="1:101" s="41" customFormat="1" x14ac:dyDescent="0.25">
      <c r="A6" s="593" t="s">
        <v>1535</v>
      </c>
      <c r="B6" s="593"/>
      <c r="C6" s="593"/>
      <c r="D6" s="593"/>
      <c r="E6" s="593"/>
      <c r="F6" s="593"/>
      <c r="G6" s="593"/>
      <c r="H6" s="593"/>
      <c r="I6" s="593"/>
      <c r="J6" s="593"/>
      <c r="K6" s="593"/>
      <c r="L6" s="593"/>
      <c r="M6" s="593"/>
      <c r="N6" s="593"/>
      <c r="O6" s="593"/>
      <c r="P6" s="593"/>
      <c r="Q6" s="593"/>
      <c r="R6" s="593"/>
      <c r="S6" s="593"/>
      <c r="T6" s="593"/>
      <c r="U6" s="593"/>
      <c r="V6" s="593"/>
      <c r="W6" s="593"/>
      <c r="X6" s="593"/>
      <c r="Y6" s="593"/>
      <c r="Z6" s="593"/>
      <c r="AA6" s="593"/>
      <c r="AB6" s="593"/>
      <c r="AC6" s="593"/>
      <c r="AD6" s="593"/>
      <c r="AE6" s="593"/>
      <c r="AF6" s="593"/>
      <c r="AG6" s="593"/>
      <c r="AH6" s="593"/>
      <c r="AI6" s="593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  <c r="CT6" s="169"/>
      <c r="CU6" s="169"/>
      <c r="CV6" s="169"/>
    </row>
    <row r="7" spans="1:101" s="41" customFormat="1" x14ac:dyDescent="0.25">
      <c r="A7" s="626"/>
      <c r="B7" s="626"/>
      <c r="C7" s="626"/>
      <c r="D7" s="626"/>
      <c r="E7" s="626"/>
      <c r="F7" s="626"/>
      <c r="G7" s="626"/>
      <c r="H7" s="626"/>
      <c r="I7" s="626"/>
      <c r="J7" s="626"/>
      <c r="K7" s="626"/>
      <c r="L7" s="626"/>
      <c r="M7" s="626"/>
      <c r="N7" s="626"/>
      <c r="O7" s="626"/>
      <c r="P7" s="626"/>
      <c r="Q7" s="626"/>
      <c r="R7" s="626"/>
      <c r="S7" s="626"/>
      <c r="T7" s="626"/>
      <c r="U7" s="626"/>
      <c r="V7" s="626"/>
      <c r="W7" s="626"/>
      <c r="X7" s="626"/>
      <c r="Y7" s="626"/>
      <c r="Z7" s="626"/>
      <c r="AA7" s="626"/>
      <c r="AB7" s="626"/>
      <c r="AC7" s="626"/>
      <c r="AD7" s="626"/>
      <c r="AE7" s="626"/>
      <c r="AF7" s="626"/>
      <c r="AG7" s="626"/>
      <c r="AH7" s="626"/>
      <c r="AI7" s="626"/>
    </row>
    <row r="8" spans="1:101" s="41" customFormat="1" ht="18.75" x14ac:dyDescent="0.3">
      <c r="A8" s="592" t="s">
        <v>1531</v>
      </c>
      <c r="B8" s="592"/>
      <c r="C8" s="592"/>
      <c r="D8" s="592"/>
      <c r="E8" s="592"/>
      <c r="F8" s="592"/>
      <c r="G8" s="592"/>
      <c r="H8" s="592"/>
      <c r="I8" s="592"/>
      <c r="J8" s="592"/>
      <c r="K8" s="592"/>
      <c r="L8" s="592"/>
      <c r="M8" s="592"/>
      <c r="N8" s="592"/>
      <c r="O8" s="592"/>
      <c r="P8" s="592"/>
      <c r="Q8" s="592"/>
      <c r="R8" s="592"/>
      <c r="S8" s="592"/>
      <c r="T8" s="592"/>
      <c r="U8" s="592"/>
      <c r="V8" s="592"/>
      <c r="W8" s="592"/>
      <c r="X8" s="592"/>
      <c r="Y8" s="592"/>
      <c r="Z8" s="592"/>
      <c r="AA8" s="592"/>
      <c r="AB8" s="592"/>
      <c r="AC8" s="592"/>
      <c r="AD8" s="592"/>
      <c r="AE8" s="592"/>
      <c r="AF8" s="592"/>
      <c r="AG8" s="592"/>
      <c r="AH8" s="592"/>
      <c r="AI8" s="592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</row>
    <row r="9" spans="1:101" s="41" customFormat="1" x14ac:dyDescent="0.25">
      <c r="A9" s="593" t="s">
        <v>235</v>
      </c>
      <c r="B9" s="593"/>
      <c r="C9" s="593"/>
      <c r="D9" s="593"/>
      <c r="E9" s="593"/>
      <c r="F9" s="593"/>
      <c r="G9" s="593"/>
      <c r="H9" s="593"/>
      <c r="I9" s="593"/>
      <c r="J9" s="593"/>
      <c r="K9" s="593"/>
      <c r="L9" s="593"/>
      <c r="M9" s="593"/>
      <c r="N9" s="593"/>
      <c r="O9" s="593"/>
      <c r="P9" s="593"/>
      <c r="Q9" s="593"/>
      <c r="R9" s="593"/>
      <c r="S9" s="593"/>
      <c r="T9" s="593"/>
      <c r="U9" s="593"/>
      <c r="V9" s="593"/>
      <c r="W9" s="593"/>
      <c r="X9" s="593"/>
      <c r="Y9" s="593"/>
      <c r="Z9" s="593"/>
      <c r="AA9" s="593"/>
      <c r="AB9" s="593"/>
      <c r="AC9" s="593"/>
      <c r="AD9" s="593"/>
      <c r="AE9" s="593"/>
      <c r="AF9" s="593"/>
      <c r="AG9" s="593"/>
      <c r="AH9" s="593"/>
      <c r="AI9" s="593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</row>
    <row r="10" spans="1:101" s="41" customFormat="1" x14ac:dyDescent="0.25">
      <c r="A10" s="632"/>
      <c r="B10" s="632"/>
      <c r="C10" s="632"/>
      <c r="D10" s="632"/>
      <c r="E10" s="632"/>
      <c r="F10" s="632"/>
      <c r="G10" s="632"/>
      <c r="H10" s="632"/>
      <c r="I10" s="632"/>
      <c r="J10" s="632"/>
      <c r="K10" s="632"/>
      <c r="L10" s="632"/>
      <c r="M10" s="632"/>
      <c r="N10" s="632"/>
      <c r="O10" s="632"/>
      <c r="P10" s="632"/>
      <c r="Q10" s="632"/>
      <c r="R10" s="632"/>
      <c r="S10" s="632"/>
      <c r="T10" s="632"/>
      <c r="U10" s="632"/>
      <c r="V10" s="632"/>
      <c r="W10" s="632"/>
      <c r="X10" s="632"/>
      <c r="Y10" s="632"/>
      <c r="Z10" s="632"/>
      <c r="AA10" s="632"/>
      <c r="AB10" s="632"/>
      <c r="AC10" s="632"/>
      <c r="AD10" s="632"/>
      <c r="AE10" s="632"/>
      <c r="AF10" s="632"/>
      <c r="AG10" s="632"/>
      <c r="AH10" s="632"/>
      <c r="AI10" s="632"/>
      <c r="AJ10" s="632"/>
      <c r="AK10" s="632"/>
      <c r="AL10" s="632"/>
      <c r="AM10" s="632"/>
      <c r="AN10" s="632"/>
      <c r="AO10" s="632"/>
      <c r="AP10" s="632"/>
      <c r="AQ10" s="632"/>
      <c r="AR10" s="632"/>
      <c r="AS10" s="632"/>
      <c r="AT10" s="632"/>
      <c r="AU10" s="632"/>
      <c r="AV10" s="632"/>
      <c r="AW10" s="632"/>
      <c r="AX10" s="632"/>
      <c r="AY10" s="632"/>
      <c r="AZ10" s="632"/>
      <c r="BA10" s="632"/>
      <c r="BB10" s="632"/>
      <c r="BC10" s="632"/>
      <c r="BD10" s="632"/>
      <c r="BE10" s="632"/>
      <c r="BF10" s="632"/>
      <c r="BG10" s="632"/>
      <c r="BH10" s="632"/>
      <c r="BI10" s="632"/>
      <c r="BJ10" s="632"/>
      <c r="BK10" s="632"/>
      <c r="BL10" s="632"/>
      <c r="BM10" s="632"/>
      <c r="BN10" s="632"/>
      <c r="BO10" s="632"/>
      <c r="BP10" s="632"/>
      <c r="BQ10" s="632"/>
      <c r="BR10" s="632"/>
      <c r="BS10" s="632"/>
      <c r="BT10" s="632"/>
      <c r="BU10" s="632"/>
      <c r="BV10" s="632"/>
      <c r="BW10" s="632"/>
      <c r="BX10" s="632"/>
      <c r="BY10" s="632"/>
      <c r="BZ10" s="632"/>
      <c r="CA10" s="632"/>
      <c r="CB10" s="632"/>
      <c r="CC10" s="632"/>
      <c r="CD10" s="632"/>
      <c r="CE10" s="632"/>
      <c r="CF10" s="632"/>
      <c r="CG10" s="632"/>
      <c r="CH10" s="632"/>
      <c r="CI10" s="632"/>
      <c r="CJ10" s="632"/>
      <c r="CK10" s="632"/>
      <c r="CL10" s="632"/>
      <c r="CM10" s="632"/>
      <c r="CN10" s="632"/>
      <c r="CO10" s="632"/>
      <c r="CP10" s="632"/>
      <c r="CQ10" s="632"/>
      <c r="CR10" s="632"/>
      <c r="CS10" s="632"/>
      <c r="CT10" s="632"/>
      <c r="CU10" s="632"/>
    </row>
    <row r="11" spans="1:101" s="41" customFormat="1" ht="15.95" customHeight="1" x14ac:dyDescent="0.25">
      <c r="A11" s="624" t="s">
        <v>5</v>
      </c>
      <c r="B11" s="624" t="s">
        <v>6</v>
      </c>
      <c r="C11" s="624" t="s">
        <v>7</v>
      </c>
      <c r="D11" s="600" t="s">
        <v>414</v>
      </c>
      <c r="E11" s="600"/>
      <c r="F11" s="600"/>
      <c r="G11" s="600"/>
      <c r="H11" s="600"/>
      <c r="I11" s="600"/>
      <c r="J11" s="600"/>
      <c r="K11" s="600"/>
      <c r="L11" s="600"/>
      <c r="M11" s="600"/>
      <c r="N11" s="600"/>
      <c r="O11" s="600"/>
      <c r="P11" s="600"/>
      <c r="Q11" s="600"/>
      <c r="R11" s="600"/>
      <c r="S11" s="600"/>
      <c r="T11" s="600" t="s">
        <v>704</v>
      </c>
      <c r="U11" s="600"/>
      <c r="V11" s="600"/>
      <c r="W11" s="600"/>
      <c r="X11" s="600"/>
      <c r="Y11" s="600"/>
      <c r="Z11" s="600"/>
      <c r="AA11" s="600"/>
      <c r="AB11" s="600"/>
      <c r="AC11" s="600"/>
      <c r="AD11" s="600"/>
      <c r="AE11" s="600"/>
      <c r="AF11" s="600"/>
      <c r="AG11" s="600"/>
      <c r="AH11" s="600"/>
      <c r="AI11" s="600"/>
      <c r="AJ11" s="638" t="s">
        <v>415</v>
      </c>
      <c r="AK11" s="638"/>
      <c r="AL11" s="638"/>
      <c r="AM11" s="638"/>
      <c r="AN11" s="638"/>
      <c r="AO11" s="638"/>
      <c r="AP11" s="638"/>
      <c r="AQ11" s="638"/>
      <c r="AR11" s="638"/>
      <c r="AS11" s="638"/>
      <c r="AT11" s="638"/>
      <c r="AU11" s="638"/>
      <c r="AV11" s="638"/>
      <c r="AW11" s="638"/>
      <c r="AX11" s="638"/>
      <c r="AY11" s="638"/>
      <c r="AZ11" s="638"/>
      <c r="BA11" s="638"/>
      <c r="BB11" s="638"/>
      <c r="BC11" s="638"/>
      <c r="BD11" s="638"/>
      <c r="BE11" s="638"/>
      <c r="BF11" s="638"/>
      <c r="BG11" s="638"/>
      <c r="BH11" s="638"/>
      <c r="BI11" s="638"/>
      <c r="BJ11" s="638"/>
      <c r="BK11" s="638"/>
      <c r="BL11" s="638"/>
      <c r="BM11" s="638"/>
      <c r="BN11" s="638"/>
      <c r="BO11" s="638"/>
      <c r="BP11" s="638"/>
      <c r="BQ11" s="638"/>
      <c r="BR11" s="638"/>
      <c r="BS11" s="638"/>
      <c r="BT11" s="638"/>
      <c r="BU11" s="638"/>
      <c r="BV11" s="638"/>
      <c r="BW11" s="638"/>
      <c r="BX11" s="638"/>
      <c r="BY11" s="638"/>
      <c r="BZ11" s="638"/>
      <c r="CA11" s="638"/>
      <c r="CB11" s="638"/>
      <c r="CC11" s="638"/>
      <c r="CD11" s="638"/>
      <c r="CE11" s="638"/>
      <c r="CF11" s="638"/>
      <c r="CG11" s="638"/>
      <c r="CH11" s="638"/>
      <c r="CI11" s="638"/>
      <c r="CJ11" s="638"/>
      <c r="CK11" s="638"/>
      <c r="CL11" s="638"/>
      <c r="CM11" s="638"/>
      <c r="CN11" s="638"/>
      <c r="CO11" s="638"/>
      <c r="CP11" s="638"/>
      <c r="CQ11" s="638"/>
      <c r="CR11" s="638"/>
      <c r="CS11" s="638"/>
      <c r="CT11" s="638"/>
      <c r="CU11" s="638"/>
      <c r="CV11" s="600" t="s">
        <v>187</v>
      </c>
    </row>
    <row r="12" spans="1:101" s="41" customFormat="1" x14ac:dyDescent="0.25">
      <c r="A12" s="624"/>
      <c r="B12" s="624"/>
      <c r="C12" s="624"/>
      <c r="D12" s="600"/>
      <c r="E12" s="600"/>
      <c r="F12" s="600"/>
      <c r="G12" s="600"/>
      <c r="H12" s="600"/>
      <c r="I12" s="600"/>
      <c r="J12" s="600"/>
      <c r="K12" s="600"/>
      <c r="L12" s="600"/>
      <c r="M12" s="600"/>
      <c r="N12" s="600"/>
      <c r="O12" s="600"/>
      <c r="P12" s="600"/>
      <c r="Q12" s="600"/>
      <c r="R12" s="600"/>
      <c r="S12" s="600"/>
      <c r="T12" s="600"/>
      <c r="U12" s="600"/>
      <c r="V12" s="600"/>
      <c r="W12" s="600"/>
      <c r="X12" s="600"/>
      <c r="Y12" s="600"/>
      <c r="Z12" s="600"/>
      <c r="AA12" s="600"/>
      <c r="AB12" s="600"/>
      <c r="AC12" s="600"/>
      <c r="AD12" s="600"/>
      <c r="AE12" s="600"/>
      <c r="AF12" s="600"/>
      <c r="AG12" s="600"/>
      <c r="AH12" s="600"/>
      <c r="AI12" s="600"/>
      <c r="AJ12" s="623" t="s">
        <v>416</v>
      </c>
      <c r="AK12" s="623"/>
      <c r="AL12" s="623"/>
      <c r="AM12" s="623"/>
      <c r="AN12" s="623"/>
      <c r="AO12" s="623"/>
      <c r="AP12" s="623"/>
      <c r="AQ12" s="623"/>
      <c r="AR12" s="623"/>
      <c r="AS12" s="623"/>
      <c r="AT12" s="623"/>
      <c r="AU12" s="623"/>
      <c r="AV12" s="623"/>
      <c r="AW12" s="623"/>
      <c r="AX12" s="623"/>
      <c r="AY12" s="623"/>
      <c r="AZ12" s="623" t="s">
        <v>417</v>
      </c>
      <c r="BA12" s="623"/>
      <c r="BB12" s="623"/>
      <c r="BC12" s="623"/>
      <c r="BD12" s="623"/>
      <c r="BE12" s="623"/>
      <c r="BF12" s="623"/>
      <c r="BG12" s="623"/>
      <c r="BH12" s="623"/>
      <c r="BI12" s="623"/>
      <c r="BJ12" s="623"/>
      <c r="BK12" s="623"/>
      <c r="BL12" s="623"/>
      <c r="BM12" s="623"/>
      <c r="BN12" s="623"/>
      <c r="BO12" s="623"/>
      <c r="BP12" s="623" t="s">
        <v>418</v>
      </c>
      <c r="BQ12" s="623"/>
      <c r="BR12" s="623"/>
      <c r="BS12" s="623"/>
      <c r="BT12" s="623"/>
      <c r="BU12" s="623"/>
      <c r="BV12" s="623"/>
      <c r="BW12" s="623"/>
      <c r="BX12" s="623"/>
      <c r="BY12" s="623"/>
      <c r="BZ12" s="623"/>
      <c r="CA12" s="623"/>
      <c r="CB12" s="623"/>
      <c r="CC12" s="623"/>
      <c r="CD12" s="623"/>
      <c r="CE12" s="623"/>
      <c r="CF12" s="617" t="s">
        <v>419</v>
      </c>
      <c r="CG12" s="617"/>
      <c r="CH12" s="617"/>
      <c r="CI12" s="617"/>
      <c r="CJ12" s="617"/>
      <c r="CK12" s="617"/>
      <c r="CL12" s="617"/>
      <c r="CM12" s="617"/>
      <c r="CN12" s="617"/>
      <c r="CO12" s="617"/>
      <c r="CP12" s="617"/>
      <c r="CQ12" s="617"/>
      <c r="CR12" s="617"/>
      <c r="CS12" s="617"/>
      <c r="CT12" s="617"/>
      <c r="CU12" s="617"/>
      <c r="CV12" s="600"/>
    </row>
    <row r="13" spans="1:101" s="41" customFormat="1" ht="48.75" customHeight="1" x14ac:dyDescent="0.25">
      <c r="A13" s="624"/>
      <c r="B13" s="624"/>
      <c r="C13" s="624"/>
      <c r="D13" s="623" t="s">
        <v>685</v>
      </c>
      <c r="E13" s="623"/>
      <c r="F13" s="623"/>
      <c r="G13" s="623"/>
      <c r="H13" s="623"/>
      <c r="I13" s="623"/>
      <c r="J13" s="623"/>
      <c r="K13" s="623"/>
      <c r="L13" s="624" t="s">
        <v>141</v>
      </c>
      <c r="M13" s="624"/>
      <c r="N13" s="624"/>
      <c r="O13" s="624"/>
      <c r="P13" s="624"/>
      <c r="Q13" s="624"/>
      <c r="R13" s="624"/>
      <c r="S13" s="624"/>
      <c r="T13" s="623" t="s">
        <v>685</v>
      </c>
      <c r="U13" s="623"/>
      <c r="V13" s="623"/>
      <c r="W13" s="623"/>
      <c r="X13" s="623"/>
      <c r="Y13" s="623"/>
      <c r="Z13" s="623"/>
      <c r="AA13" s="623"/>
      <c r="AB13" s="624" t="s">
        <v>141</v>
      </c>
      <c r="AC13" s="624"/>
      <c r="AD13" s="624"/>
      <c r="AE13" s="624"/>
      <c r="AF13" s="624"/>
      <c r="AG13" s="624"/>
      <c r="AH13" s="624"/>
      <c r="AI13" s="624"/>
      <c r="AJ13" s="623" t="s">
        <v>685</v>
      </c>
      <c r="AK13" s="623"/>
      <c r="AL13" s="623"/>
      <c r="AM13" s="623"/>
      <c r="AN13" s="623"/>
      <c r="AO13" s="623"/>
      <c r="AP13" s="623"/>
      <c r="AQ13" s="623"/>
      <c r="AR13" s="624" t="s">
        <v>141</v>
      </c>
      <c r="AS13" s="624"/>
      <c r="AT13" s="624"/>
      <c r="AU13" s="624"/>
      <c r="AV13" s="624"/>
      <c r="AW13" s="624"/>
      <c r="AX13" s="624"/>
      <c r="AY13" s="624"/>
      <c r="AZ13" s="623" t="s">
        <v>685</v>
      </c>
      <c r="BA13" s="623"/>
      <c r="BB13" s="623"/>
      <c r="BC13" s="623"/>
      <c r="BD13" s="623"/>
      <c r="BE13" s="623"/>
      <c r="BF13" s="623"/>
      <c r="BG13" s="623"/>
      <c r="BH13" s="624" t="s">
        <v>141</v>
      </c>
      <c r="BI13" s="624"/>
      <c r="BJ13" s="624"/>
      <c r="BK13" s="624"/>
      <c r="BL13" s="624"/>
      <c r="BM13" s="624"/>
      <c r="BN13" s="624"/>
      <c r="BO13" s="624"/>
      <c r="BP13" s="623" t="s">
        <v>685</v>
      </c>
      <c r="BQ13" s="623"/>
      <c r="BR13" s="623"/>
      <c r="BS13" s="623"/>
      <c r="BT13" s="623"/>
      <c r="BU13" s="623"/>
      <c r="BV13" s="623"/>
      <c r="BW13" s="623"/>
      <c r="BX13" s="624" t="s">
        <v>141</v>
      </c>
      <c r="BY13" s="624"/>
      <c r="BZ13" s="624"/>
      <c r="CA13" s="624"/>
      <c r="CB13" s="624"/>
      <c r="CC13" s="624"/>
      <c r="CD13" s="624"/>
      <c r="CE13" s="624"/>
      <c r="CF13" s="623" t="s">
        <v>685</v>
      </c>
      <c r="CG13" s="623"/>
      <c r="CH13" s="623"/>
      <c r="CI13" s="623"/>
      <c r="CJ13" s="623"/>
      <c r="CK13" s="623"/>
      <c r="CL13" s="623"/>
      <c r="CM13" s="623"/>
      <c r="CN13" s="624" t="s">
        <v>141</v>
      </c>
      <c r="CO13" s="624"/>
      <c r="CP13" s="624"/>
      <c r="CQ13" s="624"/>
      <c r="CR13" s="624"/>
      <c r="CS13" s="624"/>
      <c r="CT13" s="624"/>
      <c r="CU13" s="624"/>
      <c r="CV13" s="600"/>
    </row>
    <row r="14" spans="1:101" s="41" customFormat="1" ht="98.25" customHeight="1" x14ac:dyDescent="0.25">
      <c r="A14" s="624"/>
      <c r="B14" s="624"/>
      <c r="C14" s="624"/>
      <c r="D14" s="164" t="s">
        <v>250</v>
      </c>
      <c r="E14" s="164" t="s">
        <v>251</v>
      </c>
      <c r="F14" s="164" t="s">
        <v>420</v>
      </c>
      <c r="G14" s="164" t="s">
        <v>421</v>
      </c>
      <c r="H14" s="164" t="s">
        <v>422</v>
      </c>
      <c r="I14" s="164" t="s">
        <v>253</v>
      </c>
      <c r="J14" s="332" t="s">
        <v>775</v>
      </c>
      <c r="K14" s="332" t="s">
        <v>776</v>
      </c>
      <c r="L14" s="164" t="s">
        <v>250</v>
      </c>
      <c r="M14" s="164" t="s">
        <v>251</v>
      </c>
      <c r="N14" s="164" t="s">
        <v>420</v>
      </c>
      <c r="O14" s="164" t="s">
        <v>421</v>
      </c>
      <c r="P14" s="164" t="s">
        <v>422</v>
      </c>
      <c r="Q14" s="164" t="s">
        <v>253</v>
      </c>
      <c r="R14" s="332" t="s">
        <v>775</v>
      </c>
      <c r="S14" s="332" t="s">
        <v>776</v>
      </c>
      <c r="T14" s="164" t="s">
        <v>250</v>
      </c>
      <c r="U14" s="164" t="s">
        <v>251</v>
      </c>
      <c r="V14" s="164" t="s">
        <v>420</v>
      </c>
      <c r="W14" s="164" t="s">
        <v>421</v>
      </c>
      <c r="X14" s="164" t="s">
        <v>422</v>
      </c>
      <c r="Y14" s="164" t="s">
        <v>253</v>
      </c>
      <c r="Z14" s="332" t="s">
        <v>775</v>
      </c>
      <c r="AA14" s="332" t="s">
        <v>776</v>
      </c>
      <c r="AB14" s="164" t="s">
        <v>250</v>
      </c>
      <c r="AC14" s="164" t="s">
        <v>251</v>
      </c>
      <c r="AD14" s="164" t="s">
        <v>420</v>
      </c>
      <c r="AE14" s="164" t="s">
        <v>421</v>
      </c>
      <c r="AF14" s="164" t="s">
        <v>422</v>
      </c>
      <c r="AG14" s="164" t="s">
        <v>253</v>
      </c>
      <c r="AH14" s="332" t="s">
        <v>775</v>
      </c>
      <c r="AI14" s="332" t="s">
        <v>776</v>
      </c>
      <c r="AJ14" s="164" t="s">
        <v>250</v>
      </c>
      <c r="AK14" s="164" t="s">
        <v>251</v>
      </c>
      <c r="AL14" s="164" t="s">
        <v>420</v>
      </c>
      <c r="AM14" s="164" t="s">
        <v>421</v>
      </c>
      <c r="AN14" s="164" t="s">
        <v>422</v>
      </c>
      <c r="AO14" s="164" t="s">
        <v>253</v>
      </c>
      <c r="AP14" s="332" t="s">
        <v>775</v>
      </c>
      <c r="AQ14" s="332" t="s">
        <v>776</v>
      </c>
      <c r="AR14" s="164" t="s">
        <v>250</v>
      </c>
      <c r="AS14" s="164" t="s">
        <v>251</v>
      </c>
      <c r="AT14" s="164" t="s">
        <v>420</v>
      </c>
      <c r="AU14" s="164" t="s">
        <v>421</v>
      </c>
      <c r="AV14" s="164" t="s">
        <v>422</v>
      </c>
      <c r="AW14" s="164" t="s">
        <v>253</v>
      </c>
      <c r="AX14" s="332" t="s">
        <v>775</v>
      </c>
      <c r="AY14" s="332" t="s">
        <v>776</v>
      </c>
      <c r="AZ14" s="164" t="s">
        <v>250</v>
      </c>
      <c r="BA14" s="164" t="s">
        <v>251</v>
      </c>
      <c r="BB14" s="164" t="s">
        <v>420</v>
      </c>
      <c r="BC14" s="164" t="s">
        <v>421</v>
      </c>
      <c r="BD14" s="164" t="s">
        <v>422</v>
      </c>
      <c r="BE14" s="164" t="s">
        <v>253</v>
      </c>
      <c r="BF14" s="332" t="s">
        <v>775</v>
      </c>
      <c r="BG14" s="332" t="s">
        <v>776</v>
      </c>
      <c r="BH14" s="164" t="s">
        <v>250</v>
      </c>
      <c r="BI14" s="164" t="s">
        <v>251</v>
      </c>
      <c r="BJ14" s="164" t="s">
        <v>420</v>
      </c>
      <c r="BK14" s="164" t="s">
        <v>421</v>
      </c>
      <c r="BL14" s="164" t="s">
        <v>422</v>
      </c>
      <c r="BM14" s="164" t="s">
        <v>253</v>
      </c>
      <c r="BN14" s="332" t="s">
        <v>775</v>
      </c>
      <c r="BO14" s="332" t="s">
        <v>776</v>
      </c>
      <c r="BP14" s="164" t="s">
        <v>250</v>
      </c>
      <c r="BQ14" s="164" t="s">
        <v>251</v>
      </c>
      <c r="BR14" s="164" t="s">
        <v>420</v>
      </c>
      <c r="BS14" s="164" t="s">
        <v>421</v>
      </c>
      <c r="BT14" s="164" t="s">
        <v>422</v>
      </c>
      <c r="BU14" s="164" t="s">
        <v>253</v>
      </c>
      <c r="BV14" s="332" t="s">
        <v>775</v>
      </c>
      <c r="BW14" s="332" t="s">
        <v>776</v>
      </c>
      <c r="BX14" s="164" t="s">
        <v>250</v>
      </c>
      <c r="BY14" s="164" t="s">
        <v>251</v>
      </c>
      <c r="BZ14" s="164" t="s">
        <v>420</v>
      </c>
      <c r="CA14" s="164" t="s">
        <v>421</v>
      </c>
      <c r="CB14" s="164" t="s">
        <v>422</v>
      </c>
      <c r="CC14" s="164" t="s">
        <v>253</v>
      </c>
      <c r="CD14" s="332" t="s">
        <v>775</v>
      </c>
      <c r="CE14" s="332" t="s">
        <v>776</v>
      </c>
      <c r="CF14" s="164" t="s">
        <v>250</v>
      </c>
      <c r="CG14" s="164" t="s">
        <v>251</v>
      </c>
      <c r="CH14" s="164" t="s">
        <v>420</v>
      </c>
      <c r="CI14" s="164" t="s">
        <v>421</v>
      </c>
      <c r="CJ14" s="164" t="s">
        <v>422</v>
      </c>
      <c r="CK14" s="164" t="s">
        <v>253</v>
      </c>
      <c r="CL14" s="332" t="s">
        <v>775</v>
      </c>
      <c r="CM14" s="332" t="s">
        <v>776</v>
      </c>
      <c r="CN14" s="164" t="s">
        <v>250</v>
      </c>
      <c r="CO14" s="164" t="s">
        <v>251</v>
      </c>
      <c r="CP14" s="164" t="s">
        <v>420</v>
      </c>
      <c r="CQ14" s="164" t="s">
        <v>421</v>
      </c>
      <c r="CR14" s="164" t="s">
        <v>422</v>
      </c>
      <c r="CS14" s="164" t="s">
        <v>253</v>
      </c>
      <c r="CT14" s="332" t="s">
        <v>775</v>
      </c>
      <c r="CU14" s="332" t="s">
        <v>776</v>
      </c>
      <c r="CV14" s="600"/>
    </row>
    <row r="15" spans="1:101" s="41" customFormat="1" x14ac:dyDescent="0.25">
      <c r="A15" s="178">
        <v>1</v>
      </c>
      <c r="B15" s="178">
        <v>2</v>
      </c>
      <c r="C15" s="178">
        <v>3</v>
      </c>
      <c r="D15" s="179" t="s">
        <v>337</v>
      </c>
      <c r="E15" s="179" t="s">
        <v>338</v>
      </c>
      <c r="F15" s="179" t="s">
        <v>339</v>
      </c>
      <c r="G15" s="179" t="s">
        <v>340</v>
      </c>
      <c r="H15" s="179" t="s">
        <v>341</v>
      </c>
      <c r="I15" s="179" t="s">
        <v>342</v>
      </c>
      <c r="J15" s="179" t="s">
        <v>343</v>
      </c>
      <c r="K15" s="179" t="s">
        <v>788</v>
      </c>
      <c r="L15" s="179" t="s">
        <v>344</v>
      </c>
      <c r="M15" s="179" t="s">
        <v>345</v>
      </c>
      <c r="N15" s="179" t="s">
        <v>346</v>
      </c>
      <c r="O15" s="179" t="s">
        <v>347</v>
      </c>
      <c r="P15" s="179" t="s">
        <v>348</v>
      </c>
      <c r="Q15" s="179" t="s">
        <v>349</v>
      </c>
      <c r="R15" s="179" t="s">
        <v>350</v>
      </c>
      <c r="S15" s="179" t="s">
        <v>787</v>
      </c>
      <c r="T15" s="179" t="s">
        <v>796</v>
      </c>
      <c r="U15" s="179" t="s">
        <v>797</v>
      </c>
      <c r="V15" s="179" t="s">
        <v>798</v>
      </c>
      <c r="W15" s="179" t="s">
        <v>799</v>
      </c>
      <c r="X15" s="179" t="s">
        <v>800</v>
      </c>
      <c r="Y15" s="179" t="s">
        <v>801</v>
      </c>
      <c r="Z15" s="179" t="s">
        <v>802</v>
      </c>
      <c r="AA15" s="179" t="s">
        <v>803</v>
      </c>
      <c r="AB15" s="179" t="s">
        <v>804</v>
      </c>
      <c r="AC15" s="179" t="s">
        <v>805</v>
      </c>
      <c r="AD15" s="179" t="s">
        <v>806</v>
      </c>
      <c r="AE15" s="179" t="s">
        <v>807</v>
      </c>
      <c r="AF15" s="179" t="s">
        <v>808</v>
      </c>
      <c r="AG15" s="179" t="s">
        <v>809</v>
      </c>
      <c r="AH15" s="179" t="s">
        <v>810</v>
      </c>
      <c r="AI15" s="179" t="s">
        <v>811</v>
      </c>
      <c r="AJ15" s="179" t="s">
        <v>255</v>
      </c>
      <c r="AK15" s="179" t="s">
        <v>256</v>
      </c>
      <c r="AL15" s="179" t="s">
        <v>257</v>
      </c>
      <c r="AM15" s="179" t="s">
        <v>258</v>
      </c>
      <c r="AN15" s="179" t="s">
        <v>259</v>
      </c>
      <c r="AO15" s="179" t="s">
        <v>260</v>
      </c>
      <c r="AP15" s="179" t="s">
        <v>261</v>
      </c>
      <c r="AQ15" s="179" t="s">
        <v>812</v>
      </c>
      <c r="AR15" s="179" t="s">
        <v>262</v>
      </c>
      <c r="AS15" s="179" t="s">
        <v>263</v>
      </c>
      <c r="AT15" s="179" t="s">
        <v>264</v>
      </c>
      <c r="AU15" s="179" t="s">
        <v>265</v>
      </c>
      <c r="AV15" s="179" t="s">
        <v>266</v>
      </c>
      <c r="AW15" s="179" t="s">
        <v>267</v>
      </c>
      <c r="AX15" s="179" t="s">
        <v>268</v>
      </c>
      <c r="AY15" s="179" t="s">
        <v>813</v>
      </c>
      <c r="AZ15" s="179" t="s">
        <v>814</v>
      </c>
      <c r="BA15" s="179" t="s">
        <v>815</v>
      </c>
      <c r="BB15" s="179" t="s">
        <v>816</v>
      </c>
      <c r="BC15" s="179" t="s">
        <v>817</v>
      </c>
      <c r="BD15" s="179" t="s">
        <v>818</v>
      </c>
      <c r="BE15" s="179" t="s">
        <v>819</v>
      </c>
      <c r="BF15" s="179" t="s">
        <v>820</v>
      </c>
      <c r="BG15" s="179" t="s">
        <v>821</v>
      </c>
      <c r="BH15" s="179" t="s">
        <v>822</v>
      </c>
      <c r="BI15" s="179" t="s">
        <v>823</v>
      </c>
      <c r="BJ15" s="179" t="s">
        <v>824</v>
      </c>
      <c r="BK15" s="179" t="s">
        <v>825</v>
      </c>
      <c r="BL15" s="179" t="s">
        <v>826</v>
      </c>
      <c r="BM15" s="179" t="s">
        <v>827</v>
      </c>
      <c r="BN15" s="179" t="s">
        <v>828</v>
      </c>
      <c r="BO15" s="179" t="s">
        <v>829</v>
      </c>
      <c r="BP15" s="179" t="s">
        <v>830</v>
      </c>
      <c r="BQ15" s="179" t="s">
        <v>831</v>
      </c>
      <c r="BR15" s="179" t="s">
        <v>832</v>
      </c>
      <c r="BS15" s="179" t="s">
        <v>833</v>
      </c>
      <c r="BT15" s="179" t="s">
        <v>834</v>
      </c>
      <c r="BU15" s="179" t="s">
        <v>835</v>
      </c>
      <c r="BV15" s="179" t="s">
        <v>836</v>
      </c>
      <c r="BW15" s="179" t="s">
        <v>837</v>
      </c>
      <c r="BX15" s="179" t="s">
        <v>838</v>
      </c>
      <c r="BY15" s="179" t="s">
        <v>839</v>
      </c>
      <c r="BZ15" s="179" t="s">
        <v>840</v>
      </c>
      <c r="CA15" s="179" t="s">
        <v>841</v>
      </c>
      <c r="CB15" s="179" t="s">
        <v>842</v>
      </c>
      <c r="CC15" s="179" t="s">
        <v>843</v>
      </c>
      <c r="CD15" s="179" t="s">
        <v>844</v>
      </c>
      <c r="CE15" s="179" t="s">
        <v>845</v>
      </c>
      <c r="CF15" s="179" t="s">
        <v>846</v>
      </c>
      <c r="CG15" s="179" t="s">
        <v>847</v>
      </c>
      <c r="CH15" s="179" t="s">
        <v>848</v>
      </c>
      <c r="CI15" s="179" t="s">
        <v>849</v>
      </c>
      <c r="CJ15" s="179" t="s">
        <v>850</v>
      </c>
      <c r="CK15" s="179" t="s">
        <v>851</v>
      </c>
      <c r="CL15" s="179" t="s">
        <v>852</v>
      </c>
      <c r="CM15" s="179" t="s">
        <v>853</v>
      </c>
      <c r="CN15" s="179" t="s">
        <v>854</v>
      </c>
      <c r="CO15" s="179" t="s">
        <v>855</v>
      </c>
      <c r="CP15" s="179" t="s">
        <v>856</v>
      </c>
      <c r="CQ15" s="179" t="s">
        <v>857</v>
      </c>
      <c r="CR15" s="179" t="s">
        <v>858</v>
      </c>
      <c r="CS15" s="179" t="s">
        <v>859</v>
      </c>
      <c r="CT15" s="179" t="s">
        <v>860</v>
      </c>
      <c r="CU15" s="179" t="s">
        <v>861</v>
      </c>
      <c r="CV15" s="217"/>
    </row>
    <row r="16" spans="1:101" s="187" customFormat="1" x14ac:dyDescent="0.25">
      <c r="A16" s="185" t="s">
        <v>34</v>
      </c>
      <c r="B16" s="64" t="s">
        <v>35</v>
      </c>
      <c r="C16" s="186">
        <v>0</v>
      </c>
      <c r="D16" s="186">
        <f>D17</f>
        <v>5.4</v>
      </c>
      <c r="E16" s="186">
        <f t="shared" ref="E16:BY16" si="0">E17</f>
        <v>0</v>
      </c>
      <c r="F16" s="186">
        <f t="shared" si="0"/>
        <v>1.262</v>
      </c>
      <c r="G16" s="186">
        <f t="shared" si="0"/>
        <v>0</v>
      </c>
      <c r="H16" s="186">
        <f t="shared" si="0"/>
        <v>0</v>
      </c>
      <c r="I16" s="186">
        <f t="shared" si="0"/>
        <v>0</v>
      </c>
      <c r="J16" s="186"/>
      <c r="K16" s="186">
        <f t="shared" si="0"/>
        <v>0</v>
      </c>
      <c r="L16" s="186">
        <f t="shared" si="0"/>
        <v>6.05</v>
      </c>
      <c r="M16" s="186">
        <f t="shared" si="0"/>
        <v>0</v>
      </c>
      <c r="N16" s="186">
        <f t="shared" si="0"/>
        <v>5.5820000000000007</v>
      </c>
      <c r="O16" s="186">
        <f t="shared" si="0"/>
        <v>0.55000000000000004</v>
      </c>
      <c r="P16" s="186">
        <f t="shared" si="0"/>
        <v>0</v>
      </c>
      <c r="Q16" s="186">
        <f t="shared" si="0"/>
        <v>0</v>
      </c>
      <c r="R16" s="186"/>
      <c r="S16" s="186">
        <f t="shared" si="0"/>
        <v>0</v>
      </c>
      <c r="T16" s="186">
        <f t="shared" si="0"/>
        <v>0</v>
      </c>
      <c r="U16" s="186">
        <f t="shared" si="0"/>
        <v>0</v>
      </c>
      <c r="V16" s="186">
        <f t="shared" si="0"/>
        <v>0</v>
      </c>
      <c r="W16" s="186">
        <f t="shared" si="0"/>
        <v>0</v>
      </c>
      <c r="X16" s="186">
        <f t="shared" si="0"/>
        <v>0</v>
      </c>
      <c r="Y16" s="186">
        <f t="shared" si="0"/>
        <v>0</v>
      </c>
      <c r="Z16" s="186"/>
      <c r="AA16" s="186">
        <f t="shared" si="0"/>
        <v>0</v>
      </c>
      <c r="AB16" s="186">
        <f t="shared" si="0"/>
        <v>0</v>
      </c>
      <c r="AC16" s="186">
        <f t="shared" si="0"/>
        <v>0</v>
      </c>
      <c r="AD16" s="186">
        <f t="shared" si="0"/>
        <v>0</v>
      </c>
      <c r="AE16" s="186">
        <f t="shared" si="0"/>
        <v>0</v>
      </c>
      <c r="AF16" s="186">
        <f t="shared" si="0"/>
        <v>0</v>
      </c>
      <c r="AG16" s="186">
        <f t="shared" si="0"/>
        <v>0</v>
      </c>
      <c r="AH16" s="186"/>
      <c r="AI16" s="186">
        <f t="shared" si="0"/>
        <v>0</v>
      </c>
      <c r="AJ16" s="186">
        <f t="shared" si="0"/>
        <v>0</v>
      </c>
      <c r="AK16" s="186">
        <f t="shared" si="0"/>
        <v>0</v>
      </c>
      <c r="AL16" s="186">
        <f t="shared" si="0"/>
        <v>0</v>
      </c>
      <c r="AM16" s="186">
        <f t="shared" si="0"/>
        <v>0</v>
      </c>
      <c r="AN16" s="186">
        <f t="shared" si="0"/>
        <v>0</v>
      </c>
      <c r="AO16" s="186">
        <f t="shared" si="0"/>
        <v>0</v>
      </c>
      <c r="AP16" s="186"/>
      <c r="AQ16" s="186">
        <f t="shared" si="0"/>
        <v>0</v>
      </c>
      <c r="AR16" s="186">
        <f t="shared" si="0"/>
        <v>0</v>
      </c>
      <c r="AS16" s="186">
        <f t="shared" si="0"/>
        <v>0</v>
      </c>
      <c r="AT16" s="186">
        <f t="shared" si="0"/>
        <v>0</v>
      </c>
      <c r="AU16" s="186">
        <f t="shared" si="0"/>
        <v>0</v>
      </c>
      <c r="AV16" s="186">
        <f t="shared" si="0"/>
        <v>0</v>
      </c>
      <c r="AW16" s="186">
        <f t="shared" si="0"/>
        <v>0</v>
      </c>
      <c r="AX16" s="186"/>
      <c r="AY16" s="186">
        <f t="shared" si="0"/>
        <v>0</v>
      </c>
      <c r="AZ16" s="186">
        <f t="shared" si="0"/>
        <v>5.4</v>
      </c>
      <c r="BA16" s="186">
        <f t="shared" si="0"/>
        <v>0</v>
      </c>
      <c r="BB16" s="186">
        <f t="shared" si="0"/>
        <v>1.262</v>
      </c>
      <c r="BC16" s="186">
        <f t="shared" si="0"/>
        <v>0</v>
      </c>
      <c r="BD16" s="186">
        <f t="shared" si="0"/>
        <v>0</v>
      </c>
      <c r="BE16" s="186">
        <f t="shared" si="0"/>
        <v>0</v>
      </c>
      <c r="BF16" s="186"/>
      <c r="BG16" s="373">
        <f t="shared" si="0"/>
        <v>1</v>
      </c>
      <c r="BH16" s="186">
        <f t="shared" si="0"/>
        <v>5.4</v>
      </c>
      <c r="BI16" s="186">
        <f t="shared" si="0"/>
        <v>0</v>
      </c>
      <c r="BJ16" s="186">
        <f t="shared" si="0"/>
        <v>1.262</v>
      </c>
      <c r="BK16" s="186">
        <f t="shared" si="0"/>
        <v>0</v>
      </c>
      <c r="BL16" s="186">
        <f t="shared" si="0"/>
        <v>0</v>
      </c>
      <c r="BM16" s="186">
        <f t="shared" si="0"/>
        <v>0</v>
      </c>
      <c r="BN16" s="374">
        <f t="shared" si="0"/>
        <v>0</v>
      </c>
      <c r="BO16" s="373">
        <f t="shared" si="0"/>
        <v>1</v>
      </c>
      <c r="BP16" s="186">
        <f t="shared" si="0"/>
        <v>0</v>
      </c>
      <c r="BQ16" s="186">
        <f t="shared" si="0"/>
        <v>0</v>
      </c>
      <c r="BR16" s="186">
        <f t="shared" si="0"/>
        <v>0</v>
      </c>
      <c r="BS16" s="186">
        <f t="shared" si="0"/>
        <v>0</v>
      </c>
      <c r="BT16" s="186">
        <f t="shared" si="0"/>
        <v>1.28</v>
      </c>
      <c r="BU16" s="186">
        <f t="shared" si="0"/>
        <v>0</v>
      </c>
      <c r="BV16" s="186"/>
      <c r="BW16" s="186">
        <f t="shared" si="0"/>
        <v>0</v>
      </c>
      <c r="BX16" s="186">
        <f t="shared" si="0"/>
        <v>0.65</v>
      </c>
      <c r="BY16" s="186">
        <f t="shared" si="0"/>
        <v>0</v>
      </c>
      <c r="BZ16" s="186">
        <f t="shared" ref="BZ16:CU16" si="1">BZ17</f>
        <v>4.32</v>
      </c>
      <c r="CA16" s="186">
        <f t="shared" si="1"/>
        <v>0.55000000000000004</v>
      </c>
      <c r="CB16" s="186">
        <f t="shared" si="1"/>
        <v>1.28</v>
      </c>
      <c r="CC16" s="186">
        <f t="shared" si="1"/>
        <v>0</v>
      </c>
      <c r="CD16" s="186"/>
      <c r="CE16" s="186">
        <f t="shared" si="1"/>
        <v>0</v>
      </c>
      <c r="CF16" s="186">
        <f t="shared" si="1"/>
        <v>5.4</v>
      </c>
      <c r="CG16" s="186">
        <f t="shared" si="1"/>
        <v>0</v>
      </c>
      <c r="CH16" s="186">
        <f t="shared" si="1"/>
        <v>1.262</v>
      </c>
      <c r="CI16" s="186">
        <f t="shared" si="1"/>
        <v>0</v>
      </c>
      <c r="CJ16" s="186">
        <f t="shared" si="1"/>
        <v>1.28</v>
      </c>
      <c r="CK16" s="186">
        <f t="shared" si="1"/>
        <v>0</v>
      </c>
      <c r="CL16" s="186"/>
      <c r="CM16" s="457">
        <f t="shared" si="1"/>
        <v>1</v>
      </c>
      <c r="CN16" s="186">
        <f t="shared" si="1"/>
        <v>6.05</v>
      </c>
      <c r="CO16" s="186">
        <f t="shared" si="1"/>
        <v>0</v>
      </c>
      <c r="CP16" s="186">
        <f t="shared" si="1"/>
        <v>5.5820000000000007</v>
      </c>
      <c r="CQ16" s="186">
        <f t="shared" si="1"/>
        <v>0.55000000000000004</v>
      </c>
      <c r="CR16" s="186">
        <f t="shared" si="1"/>
        <v>0</v>
      </c>
      <c r="CS16" s="186">
        <f t="shared" si="1"/>
        <v>0</v>
      </c>
      <c r="CT16" s="355">
        <f t="shared" si="1"/>
        <v>0</v>
      </c>
      <c r="CU16" s="354">
        <f t="shared" si="1"/>
        <v>2</v>
      </c>
      <c r="CV16" s="213"/>
    </row>
    <row r="17" spans="1:100" s="191" customFormat="1" x14ac:dyDescent="0.25">
      <c r="A17" s="188" t="s">
        <v>84</v>
      </c>
      <c r="B17" s="9" t="s">
        <v>37</v>
      </c>
      <c r="C17" s="189">
        <v>0</v>
      </c>
      <c r="D17" s="189">
        <f>D18+D38</f>
        <v>5.4</v>
      </c>
      <c r="E17" s="189">
        <f t="shared" ref="E17:AM17" si="2">E18+E38</f>
        <v>0</v>
      </c>
      <c r="F17" s="189">
        <f t="shared" si="2"/>
        <v>1.262</v>
      </c>
      <c r="G17" s="189">
        <f t="shared" si="2"/>
        <v>0</v>
      </c>
      <c r="H17" s="189">
        <f t="shared" si="2"/>
        <v>0</v>
      </c>
      <c r="I17" s="189">
        <f t="shared" si="2"/>
        <v>0</v>
      </c>
      <c r="J17" s="189"/>
      <c r="K17" s="189">
        <f t="shared" si="2"/>
        <v>0</v>
      </c>
      <c r="L17" s="189">
        <f t="shared" si="2"/>
        <v>6.05</v>
      </c>
      <c r="M17" s="189">
        <f t="shared" si="2"/>
        <v>0</v>
      </c>
      <c r="N17" s="189">
        <f t="shared" si="2"/>
        <v>5.5820000000000007</v>
      </c>
      <c r="O17" s="189">
        <f t="shared" si="2"/>
        <v>0.55000000000000004</v>
      </c>
      <c r="P17" s="189">
        <f t="shared" si="2"/>
        <v>0</v>
      </c>
      <c r="Q17" s="189">
        <f t="shared" si="2"/>
        <v>0</v>
      </c>
      <c r="R17" s="189"/>
      <c r="S17" s="189">
        <f t="shared" si="2"/>
        <v>0</v>
      </c>
      <c r="T17" s="189">
        <f t="shared" si="2"/>
        <v>0</v>
      </c>
      <c r="U17" s="189">
        <f t="shared" si="2"/>
        <v>0</v>
      </c>
      <c r="V17" s="189">
        <f t="shared" si="2"/>
        <v>0</v>
      </c>
      <c r="W17" s="189">
        <f t="shared" si="2"/>
        <v>0</v>
      </c>
      <c r="X17" s="189">
        <f t="shared" si="2"/>
        <v>0</v>
      </c>
      <c r="Y17" s="189">
        <f t="shared" si="2"/>
        <v>0</v>
      </c>
      <c r="Z17" s="189"/>
      <c r="AA17" s="189">
        <f t="shared" si="2"/>
        <v>0</v>
      </c>
      <c r="AB17" s="189">
        <f t="shared" si="2"/>
        <v>0</v>
      </c>
      <c r="AC17" s="189">
        <f t="shared" si="2"/>
        <v>0</v>
      </c>
      <c r="AD17" s="189">
        <f t="shared" si="2"/>
        <v>0</v>
      </c>
      <c r="AE17" s="189">
        <f t="shared" si="2"/>
        <v>0</v>
      </c>
      <c r="AF17" s="189">
        <f t="shared" si="2"/>
        <v>0</v>
      </c>
      <c r="AG17" s="189">
        <f t="shared" si="2"/>
        <v>0</v>
      </c>
      <c r="AH17" s="189"/>
      <c r="AI17" s="189">
        <f t="shared" si="2"/>
        <v>0</v>
      </c>
      <c r="AJ17" s="189">
        <f t="shared" si="2"/>
        <v>0</v>
      </c>
      <c r="AK17" s="189">
        <f t="shared" si="2"/>
        <v>0</v>
      </c>
      <c r="AL17" s="189">
        <f t="shared" si="2"/>
        <v>0</v>
      </c>
      <c r="AM17" s="189">
        <f t="shared" si="2"/>
        <v>0</v>
      </c>
      <c r="AN17" s="189">
        <f>AN18+AN38+AN67</f>
        <v>0</v>
      </c>
      <c r="AO17" s="189">
        <f t="shared" ref="AO17:CU17" si="3">AO18+AO38+AO67</f>
        <v>0</v>
      </c>
      <c r="AP17" s="189"/>
      <c r="AQ17" s="189">
        <f t="shared" si="3"/>
        <v>0</v>
      </c>
      <c r="AR17" s="189">
        <f t="shared" si="3"/>
        <v>0</v>
      </c>
      <c r="AS17" s="189">
        <f t="shared" si="3"/>
        <v>0</v>
      </c>
      <c r="AT17" s="189">
        <f t="shared" si="3"/>
        <v>0</v>
      </c>
      <c r="AU17" s="189">
        <f t="shared" si="3"/>
        <v>0</v>
      </c>
      <c r="AV17" s="189">
        <f t="shared" si="3"/>
        <v>0</v>
      </c>
      <c r="AW17" s="189">
        <f t="shared" si="3"/>
        <v>0</v>
      </c>
      <c r="AX17" s="189"/>
      <c r="AY17" s="189">
        <f t="shared" si="3"/>
        <v>0</v>
      </c>
      <c r="AZ17" s="189">
        <f t="shared" si="3"/>
        <v>5.4</v>
      </c>
      <c r="BA17" s="189">
        <f t="shared" ref="BA17" si="4">BA18+BA38+BA67</f>
        <v>0</v>
      </c>
      <c r="BB17" s="189">
        <f t="shared" ref="BB17" si="5">BB18+BB38+BB67</f>
        <v>1.262</v>
      </c>
      <c r="BC17" s="189">
        <f t="shared" ref="BC17" si="6">BC18+BC38+BC67</f>
        <v>0</v>
      </c>
      <c r="BD17" s="189">
        <f t="shared" ref="BD17" si="7">BD18+BD38+BD67</f>
        <v>0</v>
      </c>
      <c r="BE17" s="189">
        <f t="shared" ref="BE17" si="8">BE18+BE38+BE67</f>
        <v>0</v>
      </c>
      <c r="BF17" s="189"/>
      <c r="BG17" s="189">
        <f t="shared" ref="BG17" si="9">BG18+BG38+BG67</f>
        <v>1</v>
      </c>
      <c r="BH17" s="189">
        <f t="shared" ref="BH17:BO17" si="10">BH18+BH38+BH67</f>
        <v>5.4</v>
      </c>
      <c r="BI17" s="189">
        <f t="shared" si="10"/>
        <v>0</v>
      </c>
      <c r="BJ17" s="189">
        <f t="shared" si="10"/>
        <v>1.262</v>
      </c>
      <c r="BK17" s="189">
        <f t="shared" si="10"/>
        <v>0</v>
      </c>
      <c r="BL17" s="189">
        <f t="shared" si="10"/>
        <v>0</v>
      </c>
      <c r="BM17" s="189">
        <f t="shared" si="10"/>
        <v>0</v>
      </c>
      <c r="BN17" s="376">
        <f t="shared" si="10"/>
        <v>0</v>
      </c>
      <c r="BO17" s="375">
        <f t="shared" si="10"/>
        <v>1</v>
      </c>
      <c r="BP17" s="189">
        <f t="shared" ref="BP17" si="11">BP18+BP38+BP67</f>
        <v>0</v>
      </c>
      <c r="BQ17" s="189">
        <f t="shared" si="3"/>
        <v>0</v>
      </c>
      <c r="BR17" s="189">
        <f t="shared" si="3"/>
        <v>0</v>
      </c>
      <c r="BS17" s="189">
        <f t="shared" si="3"/>
        <v>0</v>
      </c>
      <c r="BT17" s="189">
        <f t="shared" si="3"/>
        <v>1.28</v>
      </c>
      <c r="BU17" s="189">
        <f t="shared" si="3"/>
        <v>0</v>
      </c>
      <c r="BV17" s="189"/>
      <c r="BW17" s="189">
        <f t="shared" si="3"/>
        <v>0</v>
      </c>
      <c r="BX17" s="189">
        <f t="shared" si="3"/>
        <v>0.65</v>
      </c>
      <c r="BY17" s="189">
        <f t="shared" si="3"/>
        <v>0</v>
      </c>
      <c r="BZ17" s="189">
        <f t="shared" si="3"/>
        <v>4.32</v>
      </c>
      <c r="CA17" s="189">
        <f t="shared" si="3"/>
        <v>0.55000000000000004</v>
      </c>
      <c r="CB17" s="189">
        <f t="shared" si="3"/>
        <v>1.28</v>
      </c>
      <c r="CC17" s="189">
        <f t="shared" si="3"/>
        <v>0</v>
      </c>
      <c r="CD17" s="189"/>
      <c r="CE17" s="189">
        <f t="shared" si="3"/>
        <v>0</v>
      </c>
      <c r="CF17" s="189">
        <f>CF18+CF38+CF67</f>
        <v>5.4</v>
      </c>
      <c r="CG17" s="189">
        <f t="shared" si="3"/>
        <v>0</v>
      </c>
      <c r="CH17" s="189">
        <f t="shared" si="3"/>
        <v>1.262</v>
      </c>
      <c r="CI17" s="189">
        <f t="shared" si="3"/>
        <v>0</v>
      </c>
      <c r="CJ17" s="189">
        <f t="shared" si="3"/>
        <v>1.28</v>
      </c>
      <c r="CK17" s="189">
        <f t="shared" si="3"/>
        <v>0</v>
      </c>
      <c r="CL17" s="189"/>
      <c r="CM17" s="585">
        <f t="shared" si="3"/>
        <v>1</v>
      </c>
      <c r="CN17" s="189">
        <f t="shared" si="3"/>
        <v>6.05</v>
      </c>
      <c r="CO17" s="189">
        <f t="shared" si="3"/>
        <v>0</v>
      </c>
      <c r="CP17" s="189">
        <f t="shared" si="3"/>
        <v>5.5820000000000007</v>
      </c>
      <c r="CQ17" s="189">
        <f t="shared" si="3"/>
        <v>0.55000000000000004</v>
      </c>
      <c r="CR17" s="189">
        <f t="shared" si="3"/>
        <v>0</v>
      </c>
      <c r="CS17" s="189">
        <f t="shared" si="3"/>
        <v>0</v>
      </c>
      <c r="CT17" s="357">
        <f t="shared" si="3"/>
        <v>0</v>
      </c>
      <c r="CU17" s="356">
        <f t="shared" si="3"/>
        <v>2</v>
      </c>
      <c r="CV17" s="215"/>
    </row>
    <row r="18" spans="1:100" s="187" customFormat="1" x14ac:dyDescent="0.25">
      <c r="A18" s="185" t="s">
        <v>38</v>
      </c>
      <c r="B18" s="64" t="s">
        <v>39</v>
      </c>
      <c r="C18" s="186">
        <v>0</v>
      </c>
      <c r="D18" s="186">
        <f>D35</f>
        <v>0</v>
      </c>
      <c r="E18" s="186">
        <f t="shared" ref="E18:BE18" si="12">E35</f>
        <v>0</v>
      </c>
      <c r="F18" s="186">
        <f t="shared" si="12"/>
        <v>0</v>
      </c>
      <c r="G18" s="186">
        <f t="shared" si="12"/>
        <v>0</v>
      </c>
      <c r="H18" s="186">
        <f t="shared" si="12"/>
        <v>0</v>
      </c>
      <c r="I18" s="186">
        <f t="shared" si="12"/>
        <v>0</v>
      </c>
      <c r="J18" s="186"/>
      <c r="K18" s="186">
        <f t="shared" si="12"/>
        <v>0</v>
      </c>
      <c r="L18" s="186">
        <f t="shared" si="12"/>
        <v>0</v>
      </c>
      <c r="M18" s="186">
        <f t="shared" si="12"/>
        <v>0</v>
      </c>
      <c r="N18" s="186">
        <f t="shared" si="12"/>
        <v>0</v>
      </c>
      <c r="O18" s="186">
        <f t="shared" si="12"/>
        <v>0</v>
      </c>
      <c r="P18" s="186">
        <f t="shared" si="12"/>
        <v>0</v>
      </c>
      <c r="Q18" s="186">
        <f t="shared" si="12"/>
        <v>0</v>
      </c>
      <c r="R18" s="186"/>
      <c r="S18" s="186">
        <f t="shared" si="12"/>
        <v>0</v>
      </c>
      <c r="T18" s="186">
        <f t="shared" si="12"/>
        <v>0</v>
      </c>
      <c r="U18" s="186">
        <f t="shared" si="12"/>
        <v>0</v>
      </c>
      <c r="V18" s="186">
        <f t="shared" si="12"/>
        <v>0</v>
      </c>
      <c r="W18" s="186">
        <f t="shared" si="12"/>
        <v>0</v>
      </c>
      <c r="X18" s="186">
        <f t="shared" si="12"/>
        <v>0</v>
      </c>
      <c r="Y18" s="186">
        <f t="shared" si="12"/>
        <v>0</v>
      </c>
      <c r="Z18" s="186"/>
      <c r="AA18" s="186">
        <f t="shared" si="12"/>
        <v>0</v>
      </c>
      <c r="AB18" s="186">
        <f t="shared" si="12"/>
        <v>0</v>
      </c>
      <c r="AC18" s="186">
        <f t="shared" si="12"/>
        <v>0</v>
      </c>
      <c r="AD18" s="186">
        <f t="shared" si="12"/>
        <v>0</v>
      </c>
      <c r="AE18" s="186">
        <f t="shared" si="12"/>
        <v>0</v>
      </c>
      <c r="AF18" s="186">
        <f t="shared" si="12"/>
        <v>0</v>
      </c>
      <c r="AG18" s="186">
        <f t="shared" si="12"/>
        <v>0</v>
      </c>
      <c r="AH18" s="186"/>
      <c r="AI18" s="186">
        <f t="shared" si="12"/>
        <v>0</v>
      </c>
      <c r="AJ18" s="186">
        <f t="shared" si="12"/>
        <v>0</v>
      </c>
      <c r="AK18" s="186">
        <f t="shared" si="12"/>
        <v>0</v>
      </c>
      <c r="AL18" s="186">
        <f t="shared" si="12"/>
        <v>0</v>
      </c>
      <c r="AM18" s="186">
        <f t="shared" si="12"/>
        <v>0</v>
      </c>
      <c r="AN18" s="186">
        <f t="shared" si="12"/>
        <v>0</v>
      </c>
      <c r="AO18" s="186">
        <f t="shared" si="12"/>
        <v>0</v>
      </c>
      <c r="AP18" s="186"/>
      <c r="AQ18" s="186">
        <f t="shared" si="12"/>
        <v>0</v>
      </c>
      <c r="AR18" s="186">
        <f t="shared" si="12"/>
        <v>0</v>
      </c>
      <c r="AS18" s="186">
        <f t="shared" si="12"/>
        <v>0</v>
      </c>
      <c r="AT18" s="186">
        <f t="shared" si="12"/>
        <v>0</v>
      </c>
      <c r="AU18" s="186">
        <f t="shared" si="12"/>
        <v>0</v>
      </c>
      <c r="AV18" s="186">
        <f t="shared" si="12"/>
        <v>0</v>
      </c>
      <c r="AW18" s="186">
        <f t="shared" si="12"/>
        <v>0</v>
      </c>
      <c r="AX18" s="186"/>
      <c r="AY18" s="186">
        <f t="shared" si="12"/>
        <v>0</v>
      </c>
      <c r="AZ18" s="186">
        <f t="shared" si="12"/>
        <v>0</v>
      </c>
      <c r="BA18" s="186">
        <f t="shared" si="12"/>
        <v>0</v>
      </c>
      <c r="BB18" s="186">
        <f t="shared" si="12"/>
        <v>0</v>
      </c>
      <c r="BC18" s="186">
        <f t="shared" si="12"/>
        <v>0</v>
      </c>
      <c r="BD18" s="186">
        <f t="shared" si="12"/>
        <v>0</v>
      </c>
      <c r="BE18" s="186">
        <f t="shared" si="12"/>
        <v>0</v>
      </c>
      <c r="BF18" s="186"/>
      <c r="BG18" s="213"/>
      <c r="BH18" s="213"/>
      <c r="BI18" s="213"/>
      <c r="BJ18" s="213"/>
      <c r="BK18" s="213"/>
      <c r="BL18" s="213"/>
      <c r="BM18" s="213"/>
      <c r="BN18" s="213"/>
      <c r="BO18" s="213"/>
      <c r="BP18" s="213"/>
      <c r="BQ18" s="213"/>
      <c r="BR18" s="213"/>
      <c r="BS18" s="213"/>
      <c r="BT18" s="213"/>
      <c r="BU18" s="213"/>
      <c r="BV18" s="213"/>
      <c r="BW18" s="213"/>
      <c r="BX18" s="213"/>
      <c r="BY18" s="213"/>
      <c r="BZ18" s="213"/>
      <c r="CA18" s="213"/>
      <c r="CB18" s="213"/>
      <c r="CC18" s="213"/>
      <c r="CD18" s="213"/>
      <c r="CE18" s="213"/>
      <c r="CF18" s="186">
        <f>CF35</f>
        <v>0</v>
      </c>
      <c r="CG18" s="186">
        <f t="shared" ref="CG18:CU18" si="13">CG35</f>
        <v>0</v>
      </c>
      <c r="CH18" s="186">
        <f t="shared" si="13"/>
        <v>0</v>
      </c>
      <c r="CI18" s="186">
        <f t="shared" si="13"/>
        <v>0</v>
      </c>
      <c r="CJ18" s="186">
        <f t="shared" si="13"/>
        <v>0</v>
      </c>
      <c r="CK18" s="186">
        <f t="shared" si="13"/>
        <v>0</v>
      </c>
      <c r="CL18" s="186"/>
      <c r="CM18" s="186">
        <f t="shared" si="13"/>
        <v>0</v>
      </c>
      <c r="CN18" s="186">
        <f t="shared" si="13"/>
        <v>0</v>
      </c>
      <c r="CO18" s="186">
        <f t="shared" si="13"/>
        <v>0</v>
      </c>
      <c r="CP18" s="186">
        <f t="shared" si="13"/>
        <v>0</v>
      </c>
      <c r="CQ18" s="186">
        <f t="shared" si="13"/>
        <v>0</v>
      </c>
      <c r="CR18" s="186">
        <f t="shared" si="13"/>
        <v>0</v>
      </c>
      <c r="CS18" s="186">
        <f t="shared" si="13"/>
        <v>0</v>
      </c>
      <c r="CT18" s="186"/>
      <c r="CU18" s="186">
        <f t="shared" si="13"/>
        <v>0</v>
      </c>
      <c r="CV18" s="213"/>
    </row>
    <row r="19" spans="1:100" s="195" customFormat="1" ht="31.5" hidden="1" outlineLevel="1" x14ac:dyDescent="0.25">
      <c r="A19" s="192" t="s">
        <v>85</v>
      </c>
      <c r="B19" s="10" t="s">
        <v>86</v>
      </c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/>
      <c r="BY19" s="212"/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2"/>
      <c r="CM19" s="212"/>
      <c r="CN19" s="212"/>
      <c r="CO19" s="212"/>
      <c r="CP19" s="212"/>
      <c r="CQ19" s="212"/>
      <c r="CR19" s="212"/>
      <c r="CS19" s="212"/>
      <c r="CT19" s="212"/>
      <c r="CU19" s="212"/>
      <c r="CV19" s="212"/>
    </row>
    <row r="20" spans="1:100" s="191" customFormat="1" ht="47.25" hidden="1" outlineLevel="1" x14ac:dyDescent="0.25">
      <c r="A20" s="188" t="s">
        <v>87</v>
      </c>
      <c r="B20" s="9" t="s">
        <v>88</v>
      </c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215"/>
      <c r="BH20" s="215"/>
      <c r="BI20" s="215"/>
      <c r="BJ20" s="215"/>
      <c r="BK20" s="215"/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5"/>
      <c r="BW20" s="215"/>
      <c r="BX20" s="215"/>
      <c r="BY20" s="215"/>
      <c r="BZ20" s="215"/>
      <c r="CA20" s="215"/>
      <c r="CB20" s="215"/>
      <c r="CC20" s="215"/>
      <c r="CD20" s="215"/>
      <c r="CE20" s="215"/>
      <c r="CF20" s="215"/>
      <c r="CG20" s="215"/>
      <c r="CH20" s="215"/>
      <c r="CI20" s="215"/>
      <c r="CJ20" s="215"/>
      <c r="CK20" s="215"/>
      <c r="CL20" s="215"/>
      <c r="CM20" s="215"/>
      <c r="CN20" s="215"/>
      <c r="CO20" s="215"/>
      <c r="CP20" s="215"/>
      <c r="CQ20" s="215"/>
      <c r="CR20" s="215"/>
      <c r="CS20" s="215"/>
      <c r="CT20" s="215"/>
      <c r="CU20" s="215"/>
      <c r="CV20" s="215"/>
    </row>
    <row r="21" spans="1:100" s="191" customFormat="1" ht="47.25" hidden="1" outlineLevel="1" x14ac:dyDescent="0.25">
      <c r="A21" s="188" t="s">
        <v>89</v>
      </c>
      <c r="B21" s="9" t="s">
        <v>90</v>
      </c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215"/>
      <c r="BH21" s="215"/>
      <c r="BI21" s="215"/>
      <c r="BJ21" s="215"/>
      <c r="BK21" s="215"/>
      <c r="BL21" s="215"/>
      <c r="BM21" s="215"/>
      <c r="BN21" s="215"/>
      <c r="BO21" s="215"/>
      <c r="BP21" s="215"/>
      <c r="BQ21" s="215"/>
      <c r="BR21" s="215"/>
      <c r="BS21" s="215"/>
      <c r="BT21" s="215"/>
      <c r="BU21" s="215"/>
      <c r="BV21" s="215"/>
      <c r="BW21" s="215"/>
      <c r="BX21" s="215"/>
      <c r="BY21" s="215"/>
      <c r="BZ21" s="215"/>
      <c r="CA21" s="215"/>
      <c r="CB21" s="215"/>
      <c r="CC21" s="215"/>
      <c r="CD21" s="215"/>
      <c r="CE21" s="215"/>
      <c r="CF21" s="215"/>
      <c r="CG21" s="215"/>
      <c r="CH21" s="215"/>
      <c r="CI21" s="215"/>
      <c r="CJ21" s="215"/>
      <c r="CK21" s="215"/>
      <c r="CL21" s="215"/>
      <c r="CM21" s="215"/>
      <c r="CN21" s="215"/>
      <c r="CO21" s="215"/>
      <c r="CP21" s="215"/>
      <c r="CQ21" s="215"/>
      <c r="CR21" s="215"/>
      <c r="CS21" s="215"/>
      <c r="CT21" s="215"/>
      <c r="CU21" s="215"/>
      <c r="CV21" s="215"/>
    </row>
    <row r="22" spans="1:100" s="191" customFormat="1" ht="31.5" hidden="1" outlineLevel="1" x14ac:dyDescent="0.25">
      <c r="A22" s="188" t="s">
        <v>91</v>
      </c>
      <c r="B22" s="9" t="s">
        <v>92</v>
      </c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189"/>
      <c r="BG22" s="215"/>
      <c r="BH22" s="215"/>
      <c r="BI22" s="215"/>
      <c r="BJ22" s="215"/>
      <c r="BK22" s="215"/>
      <c r="BL22" s="215"/>
      <c r="BM22" s="215"/>
      <c r="BN22" s="215"/>
      <c r="BO22" s="215"/>
      <c r="BP22" s="215"/>
      <c r="BQ22" s="215"/>
      <c r="BR22" s="215"/>
      <c r="BS22" s="215"/>
      <c r="BT22" s="215"/>
      <c r="BU22" s="215"/>
      <c r="BV22" s="215"/>
      <c r="BW22" s="215"/>
      <c r="BX22" s="215"/>
      <c r="BY22" s="215"/>
      <c r="BZ22" s="215"/>
      <c r="CA22" s="215"/>
      <c r="CB22" s="215"/>
      <c r="CC22" s="215"/>
      <c r="CD22" s="215"/>
      <c r="CE22" s="215"/>
      <c r="CF22" s="215"/>
      <c r="CG22" s="215"/>
      <c r="CH22" s="215"/>
      <c r="CI22" s="215"/>
      <c r="CJ22" s="215"/>
      <c r="CK22" s="215"/>
      <c r="CL22" s="215"/>
      <c r="CM22" s="215"/>
      <c r="CN22" s="215"/>
      <c r="CO22" s="215"/>
      <c r="CP22" s="215"/>
      <c r="CQ22" s="215"/>
      <c r="CR22" s="215"/>
      <c r="CS22" s="215"/>
      <c r="CT22" s="215"/>
      <c r="CU22" s="215"/>
      <c r="CV22" s="215"/>
    </row>
    <row r="23" spans="1:100" s="195" customFormat="1" ht="31.5" hidden="1" outlineLevel="1" x14ac:dyDescent="0.25">
      <c r="A23" s="192" t="s">
        <v>93</v>
      </c>
      <c r="B23" s="10" t="s">
        <v>94</v>
      </c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193"/>
      <c r="AX23" s="193"/>
      <c r="AY23" s="193"/>
      <c r="AZ23" s="193"/>
      <c r="BA23" s="193"/>
      <c r="BB23" s="193"/>
      <c r="BC23" s="193"/>
      <c r="BD23" s="193"/>
      <c r="BE23" s="193"/>
      <c r="BF23" s="193"/>
      <c r="BG23" s="212"/>
      <c r="BH23" s="212"/>
      <c r="BI23" s="212"/>
      <c r="BJ23" s="212"/>
      <c r="BK23" s="212"/>
      <c r="BL23" s="212"/>
      <c r="BM23" s="212"/>
      <c r="BN23" s="212"/>
      <c r="BO23" s="212"/>
      <c r="BP23" s="212"/>
      <c r="BQ23" s="212"/>
      <c r="BR23" s="212"/>
      <c r="BS23" s="212"/>
      <c r="BT23" s="212"/>
      <c r="BU23" s="212"/>
      <c r="BV23" s="212"/>
      <c r="BW23" s="212"/>
      <c r="BX23" s="212"/>
      <c r="BY23" s="212"/>
      <c r="BZ23" s="212"/>
      <c r="CA23" s="212"/>
      <c r="CB23" s="212"/>
      <c r="CC23" s="212"/>
      <c r="CD23" s="212"/>
      <c r="CE23" s="212"/>
      <c r="CF23" s="212"/>
      <c r="CG23" s="212"/>
      <c r="CH23" s="212"/>
      <c r="CI23" s="212"/>
      <c r="CJ23" s="212"/>
      <c r="CK23" s="212"/>
      <c r="CL23" s="212"/>
      <c r="CM23" s="212"/>
      <c r="CN23" s="212"/>
      <c r="CO23" s="212"/>
      <c r="CP23" s="212"/>
      <c r="CQ23" s="212"/>
      <c r="CR23" s="212"/>
      <c r="CS23" s="212"/>
      <c r="CT23" s="212"/>
      <c r="CU23" s="212"/>
      <c r="CV23" s="212"/>
    </row>
    <row r="24" spans="1:100" s="191" customFormat="1" ht="47.25" hidden="1" outlineLevel="1" x14ac:dyDescent="0.25">
      <c r="A24" s="188" t="s">
        <v>95</v>
      </c>
      <c r="B24" s="9" t="s">
        <v>96</v>
      </c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189"/>
      <c r="BG24" s="215"/>
      <c r="BH24" s="215"/>
      <c r="BI24" s="215"/>
      <c r="BJ24" s="215"/>
      <c r="BK24" s="215"/>
      <c r="BL24" s="215"/>
      <c r="BM24" s="215"/>
      <c r="BN24" s="215"/>
      <c r="BO24" s="215"/>
      <c r="BP24" s="215"/>
      <c r="BQ24" s="215"/>
      <c r="BR24" s="215"/>
      <c r="BS24" s="215"/>
      <c r="BT24" s="215"/>
      <c r="BU24" s="215"/>
      <c r="BV24" s="215"/>
      <c r="BW24" s="215"/>
      <c r="BX24" s="215"/>
      <c r="BY24" s="215"/>
      <c r="BZ24" s="215"/>
      <c r="CA24" s="215"/>
      <c r="CB24" s="215"/>
      <c r="CC24" s="215"/>
      <c r="CD24" s="215"/>
      <c r="CE24" s="215"/>
      <c r="CF24" s="215"/>
      <c r="CG24" s="215"/>
      <c r="CH24" s="215"/>
      <c r="CI24" s="215"/>
      <c r="CJ24" s="215"/>
      <c r="CK24" s="215"/>
      <c r="CL24" s="215"/>
      <c r="CM24" s="215"/>
      <c r="CN24" s="215"/>
      <c r="CO24" s="215"/>
      <c r="CP24" s="215"/>
      <c r="CQ24" s="215"/>
      <c r="CR24" s="215"/>
      <c r="CS24" s="215"/>
      <c r="CT24" s="215"/>
      <c r="CU24" s="215"/>
      <c r="CV24" s="215"/>
    </row>
    <row r="25" spans="1:100" s="191" customFormat="1" ht="31.5" hidden="1" outlineLevel="1" x14ac:dyDescent="0.25">
      <c r="A25" s="188" t="s">
        <v>97</v>
      </c>
      <c r="B25" s="9" t="s">
        <v>98</v>
      </c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215"/>
      <c r="BH25" s="215"/>
      <c r="BI25" s="215"/>
      <c r="BJ25" s="215"/>
      <c r="BK25" s="215"/>
      <c r="BL25" s="215"/>
      <c r="BM25" s="215"/>
      <c r="BN25" s="215"/>
      <c r="BO25" s="215"/>
      <c r="BP25" s="215"/>
      <c r="BQ25" s="215"/>
      <c r="BR25" s="215"/>
      <c r="BS25" s="215"/>
      <c r="BT25" s="215"/>
      <c r="BU25" s="215"/>
      <c r="BV25" s="215"/>
      <c r="BW25" s="215"/>
      <c r="BX25" s="215"/>
      <c r="BY25" s="215"/>
      <c r="BZ25" s="215"/>
      <c r="CA25" s="215"/>
      <c r="CB25" s="215"/>
      <c r="CC25" s="215"/>
      <c r="CD25" s="215"/>
      <c r="CE25" s="215"/>
      <c r="CF25" s="215"/>
      <c r="CG25" s="215"/>
      <c r="CH25" s="215"/>
      <c r="CI25" s="215"/>
      <c r="CJ25" s="215"/>
      <c r="CK25" s="215"/>
      <c r="CL25" s="215"/>
      <c r="CM25" s="215"/>
      <c r="CN25" s="215"/>
      <c r="CO25" s="215"/>
      <c r="CP25" s="215"/>
      <c r="CQ25" s="215"/>
      <c r="CR25" s="215"/>
      <c r="CS25" s="215"/>
      <c r="CT25" s="215"/>
      <c r="CU25" s="215"/>
      <c r="CV25" s="215"/>
    </row>
    <row r="26" spans="1:100" s="195" customFormat="1" ht="31.5" hidden="1" outlineLevel="1" x14ac:dyDescent="0.25">
      <c r="A26" s="192" t="s">
        <v>99</v>
      </c>
      <c r="B26" s="10" t="s">
        <v>100</v>
      </c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193"/>
      <c r="AY26" s="193"/>
      <c r="AZ26" s="193"/>
      <c r="BA26" s="193"/>
      <c r="BB26" s="193"/>
      <c r="BC26" s="193"/>
      <c r="BD26" s="193"/>
      <c r="BE26" s="193"/>
      <c r="BF26" s="193"/>
      <c r="BG26" s="212"/>
      <c r="BH26" s="212"/>
      <c r="BI26" s="212"/>
      <c r="BJ26" s="212"/>
      <c r="BK26" s="212"/>
      <c r="BL26" s="212"/>
      <c r="BM26" s="212"/>
      <c r="BN26" s="212"/>
      <c r="BO26" s="212"/>
      <c r="BP26" s="212"/>
      <c r="BQ26" s="212"/>
      <c r="BR26" s="212"/>
      <c r="BS26" s="212"/>
      <c r="BT26" s="212"/>
      <c r="BU26" s="212"/>
      <c r="BV26" s="212"/>
      <c r="BW26" s="212"/>
      <c r="BX26" s="212"/>
      <c r="BY26" s="212"/>
      <c r="BZ26" s="212"/>
      <c r="CA26" s="212"/>
      <c r="CB26" s="212"/>
      <c r="CC26" s="212"/>
      <c r="CD26" s="212"/>
      <c r="CE26" s="212"/>
      <c r="CF26" s="212"/>
      <c r="CG26" s="212"/>
      <c r="CH26" s="212"/>
      <c r="CI26" s="212"/>
      <c r="CJ26" s="212"/>
      <c r="CK26" s="212"/>
      <c r="CL26" s="212"/>
      <c r="CM26" s="212"/>
      <c r="CN26" s="212"/>
      <c r="CO26" s="212"/>
      <c r="CP26" s="212"/>
      <c r="CQ26" s="212"/>
      <c r="CR26" s="212"/>
      <c r="CS26" s="212"/>
      <c r="CT26" s="212"/>
      <c r="CU26" s="212"/>
      <c r="CV26" s="212"/>
    </row>
    <row r="27" spans="1:100" s="191" customFormat="1" ht="31.5" hidden="1" outlineLevel="1" x14ac:dyDescent="0.25">
      <c r="A27" s="188" t="s">
        <v>101</v>
      </c>
      <c r="B27" s="9" t="s">
        <v>102</v>
      </c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215"/>
      <c r="BH27" s="215"/>
      <c r="BI27" s="215"/>
      <c r="BJ27" s="215"/>
      <c r="BK27" s="215"/>
      <c r="BL27" s="215"/>
      <c r="BM27" s="215"/>
      <c r="BN27" s="215"/>
      <c r="BO27" s="215"/>
      <c r="BP27" s="215"/>
      <c r="BQ27" s="215"/>
      <c r="BR27" s="215"/>
      <c r="BS27" s="215"/>
      <c r="BT27" s="215"/>
      <c r="BU27" s="215"/>
      <c r="BV27" s="215"/>
      <c r="BW27" s="215"/>
      <c r="BX27" s="215"/>
      <c r="BY27" s="215"/>
      <c r="BZ27" s="215"/>
      <c r="CA27" s="215"/>
      <c r="CB27" s="215"/>
      <c r="CC27" s="215"/>
      <c r="CD27" s="215"/>
      <c r="CE27" s="215"/>
      <c r="CF27" s="215"/>
      <c r="CG27" s="215"/>
      <c r="CH27" s="215"/>
      <c r="CI27" s="215"/>
      <c r="CJ27" s="215"/>
      <c r="CK27" s="215"/>
      <c r="CL27" s="215"/>
      <c r="CM27" s="215"/>
      <c r="CN27" s="215"/>
      <c r="CO27" s="215"/>
      <c r="CP27" s="215"/>
      <c r="CQ27" s="215"/>
      <c r="CR27" s="215"/>
      <c r="CS27" s="215"/>
      <c r="CT27" s="215"/>
      <c r="CU27" s="215"/>
      <c r="CV27" s="215"/>
    </row>
    <row r="28" spans="1:100" s="191" customFormat="1" ht="63" hidden="1" outlineLevel="1" x14ac:dyDescent="0.25">
      <c r="A28" s="188" t="s">
        <v>106</v>
      </c>
      <c r="B28" s="9" t="s">
        <v>103</v>
      </c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9"/>
      <c r="AV28" s="189"/>
      <c r="AW28" s="189"/>
      <c r="AX28" s="189"/>
      <c r="AY28" s="189"/>
      <c r="AZ28" s="189"/>
      <c r="BA28" s="189"/>
      <c r="BB28" s="189"/>
      <c r="BC28" s="189"/>
      <c r="BD28" s="189"/>
      <c r="BE28" s="189"/>
      <c r="BF28" s="189"/>
      <c r="BG28" s="215"/>
      <c r="BH28" s="215"/>
      <c r="BI28" s="215"/>
      <c r="BJ28" s="215"/>
      <c r="BK28" s="215"/>
      <c r="BL28" s="215"/>
      <c r="BM28" s="215"/>
      <c r="BN28" s="215"/>
      <c r="BO28" s="215"/>
      <c r="BP28" s="215"/>
      <c r="BQ28" s="215"/>
      <c r="BR28" s="215"/>
      <c r="BS28" s="215"/>
      <c r="BT28" s="215"/>
      <c r="BU28" s="215"/>
      <c r="BV28" s="215"/>
      <c r="BW28" s="215"/>
      <c r="BX28" s="215"/>
      <c r="BY28" s="215"/>
      <c r="BZ28" s="215"/>
      <c r="CA28" s="215"/>
      <c r="CB28" s="215"/>
      <c r="CC28" s="215"/>
      <c r="CD28" s="215"/>
      <c r="CE28" s="215"/>
      <c r="CF28" s="215"/>
      <c r="CG28" s="215"/>
      <c r="CH28" s="215"/>
      <c r="CI28" s="215"/>
      <c r="CJ28" s="215"/>
      <c r="CK28" s="215"/>
      <c r="CL28" s="215"/>
      <c r="CM28" s="215"/>
      <c r="CN28" s="215"/>
      <c r="CO28" s="215"/>
      <c r="CP28" s="215"/>
      <c r="CQ28" s="215"/>
      <c r="CR28" s="215"/>
      <c r="CS28" s="215"/>
      <c r="CT28" s="215"/>
      <c r="CU28" s="215"/>
      <c r="CV28" s="215"/>
    </row>
    <row r="29" spans="1:100" s="191" customFormat="1" ht="63" hidden="1" outlineLevel="1" x14ac:dyDescent="0.25">
      <c r="A29" s="188" t="s">
        <v>108</v>
      </c>
      <c r="B29" s="9" t="s">
        <v>104</v>
      </c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215"/>
      <c r="BH29" s="215"/>
      <c r="BI29" s="215"/>
      <c r="BJ29" s="215"/>
      <c r="BK29" s="215"/>
      <c r="BL29" s="215"/>
      <c r="BM29" s="215"/>
      <c r="BN29" s="215"/>
      <c r="BO29" s="215"/>
      <c r="BP29" s="215"/>
      <c r="BQ29" s="215"/>
      <c r="BR29" s="215"/>
      <c r="BS29" s="215"/>
      <c r="BT29" s="215"/>
      <c r="BU29" s="215"/>
      <c r="BV29" s="215"/>
      <c r="BW29" s="215"/>
      <c r="BX29" s="215"/>
      <c r="BY29" s="215"/>
      <c r="BZ29" s="215"/>
      <c r="CA29" s="215"/>
      <c r="CB29" s="215"/>
      <c r="CC29" s="215"/>
      <c r="CD29" s="215"/>
      <c r="CE29" s="215"/>
      <c r="CF29" s="215"/>
      <c r="CG29" s="215"/>
      <c r="CH29" s="215"/>
      <c r="CI29" s="215"/>
      <c r="CJ29" s="215"/>
      <c r="CK29" s="215"/>
      <c r="CL29" s="215"/>
      <c r="CM29" s="215"/>
      <c r="CN29" s="215"/>
      <c r="CO29" s="215"/>
      <c r="CP29" s="215"/>
      <c r="CQ29" s="215"/>
      <c r="CR29" s="215"/>
      <c r="CS29" s="215"/>
      <c r="CT29" s="215"/>
      <c r="CU29" s="215"/>
      <c r="CV29" s="215"/>
    </row>
    <row r="30" spans="1:100" s="191" customFormat="1" ht="63" hidden="1" outlineLevel="1" x14ac:dyDescent="0.25">
      <c r="A30" s="188" t="s">
        <v>109</v>
      </c>
      <c r="B30" s="9" t="s">
        <v>105</v>
      </c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BC30" s="189"/>
      <c r="BD30" s="189"/>
      <c r="BE30" s="189"/>
      <c r="BF30" s="189"/>
      <c r="BG30" s="215"/>
      <c r="BH30" s="215"/>
      <c r="BI30" s="215"/>
      <c r="BJ30" s="215"/>
      <c r="BK30" s="215"/>
      <c r="BL30" s="215"/>
      <c r="BM30" s="215"/>
      <c r="BN30" s="215"/>
      <c r="BO30" s="215"/>
      <c r="BP30" s="215"/>
      <c r="BQ30" s="215"/>
      <c r="BR30" s="215"/>
      <c r="BS30" s="215"/>
      <c r="BT30" s="215"/>
      <c r="BU30" s="215"/>
      <c r="BV30" s="215"/>
      <c r="BW30" s="215"/>
      <c r="BX30" s="215"/>
      <c r="BY30" s="215"/>
      <c r="BZ30" s="215"/>
      <c r="CA30" s="215"/>
      <c r="CB30" s="215"/>
      <c r="CC30" s="215"/>
      <c r="CD30" s="215"/>
      <c r="CE30" s="215"/>
      <c r="CF30" s="215"/>
      <c r="CG30" s="215"/>
      <c r="CH30" s="215"/>
      <c r="CI30" s="215"/>
      <c r="CJ30" s="215"/>
      <c r="CK30" s="215"/>
      <c r="CL30" s="215"/>
      <c r="CM30" s="215"/>
      <c r="CN30" s="215"/>
      <c r="CO30" s="215"/>
      <c r="CP30" s="215"/>
      <c r="CQ30" s="215"/>
      <c r="CR30" s="215"/>
      <c r="CS30" s="215"/>
      <c r="CT30" s="215"/>
      <c r="CU30" s="215"/>
      <c r="CV30" s="215"/>
    </row>
    <row r="31" spans="1:100" s="191" customFormat="1" ht="31.5" hidden="1" outlineLevel="1" x14ac:dyDescent="0.25">
      <c r="A31" s="188" t="s">
        <v>110</v>
      </c>
      <c r="B31" s="9" t="s">
        <v>102</v>
      </c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  <c r="BC31" s="189"/>
      <c r="BD31" s="189"/>
      <c r="BE31" s="189"/>
      <c r="BF31" s="189"/>
      <c r="BG31" s="215"/>
      <c r="BH31" s="215"/>
      <c r="BI31" s="215"/>
      <c r="BJ31" s="215"/>
      <c r="BK31" s="215"/>
      <c r="BL31" s="215"/>
      <c r="BM31" s="215"/>
      <c r="BN31" s="215"/>
      <c r="BO31" s="215"/>
      <c r="BP31" s="215"/>
      <c r="BQ31" s="215"/>
      <c r="BR31" s="215"/>
      <c r="BS31" s="215"/>
      <c r="BT31" s="215"/>
      <c r="BU31" s="215"/>
      <c r="BV31" s="215"/>
      <c r="BW31" s="215"/>
      <c r="BX31" s="215"/>
      <c r="BY31" s="215"/>
      <c r="BZ31" s="215"/>
      <c r="CA31" s="215"/>
      <c r="CB31" s="215"/>
      <c r="CC31" s="215"/>
      <c r="CD31" s="215"/>
      <c r="CE31" s="215"/>
      <c r="CF31" s="215"/>
      <c r="CG31" s="215"/>
      <c r="CH31" s="215"/>
      <c r="CI31" s="215"/>
      <c r="CJ31" s="215"/>
      <c r="CK31" s="215"/>
      <c r="CL31" s="215"/>
      <c r="CM31" s="215"/>
      <c r="CN31" s="215"/>
      <c r="CO31" s="215"/>
      <c r="CP31" s="215"/>
      <c r="CQ31" s="215"/>
      <c r="CR31" s="215"/>
      <c r="CS31" s="215"/>
      <c r="CT31" s="215"/>
      <c r="CU31" s="215"/>
      <c r="CV31" s="215"/>
    </row>
    <row r="32" spans="1:100" s="191" customFormat="1" ht="63" hidden="1" outlineLevel="1" x14ac:dyDescent="0.25">
      <c r="A32" s="188" t="s">
        <v>111</v>
      </c>
      <c r="B32" s="9" t="s">
        <v>103</v>
      </c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215"/>
      <c r="BH32" s="215"/>
      <c r="BI32" s="215"/>
      <c r="BJ32" s="215"/>
      <c r="BK32" s="215"/>
      <c r="BL32" s="215"/>
      <c r="BM32" s="215"/>
      <c r="BN32" s="215"/>
      <c r="BO32" s="215"/>
      <c r="BP32" s="215"/>
      <c r="BQ32" s="215"/>
      <c r="BR32" s="215"/>
      <c r="BS32" s="215"/>
      <c r="BT32" s="215"/>
      <c r="BU32" s="215"/>
      <c r="BV32" s="215"/>
      <c r="BW32" s="215"/>
      <c r="BX32" s="215"/>
      <c r="BY32" s="215"/>
      <c r="BZ32" s="215"/>
      <c r="CA32" s="215"/>
      <c r="CB32" s="215"/>
      <c r="CC32" s="215"/>
      <c r="CD32" s="215"/>
      <c r="CE32" s="215"/>
      <c r="CF32" s="215"/>
      <c r="CG32" s="215"/>
      <c r="CH32" s="215"/>
      <c r="CI32" s="215"/>
      <c r="CJ32" s="215"/>
      <c r="CK32" s="215"/>
      <c r="CL32" s="215"/>
      <c r="CM32" s="215"/>
      <c r="CN32" s="215"/>
      <c r="CO32" s="215"/>
      <c r="CP32" s="215"/>
      <c r="CQ32" s="215"/>
      <c r="CR32" s="215"/>
      <c r="CS32" s="215"/>
      <c r="CT32" s="215"/>
      <c r="CU32" s="215"/>
      <c r="CV32" s="215"/>
    </row>
    <row r="33" spans="1:100" s="191" customFormat="1" ht="63" hidden="1" outlineLevel="1" x14ac:dyDescent="0.25">
      <c r="A33" s="188" t="s">
        <v>112</v>
      </c>
      <c r="B33" s="9" t="s">
        <v>104</v>
      </c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89"/>
      <c r="AT33" s="189"/>
      <c r="AU33" s="189"/>
      <c r="AV33" s="189"/>
      <c r="AW33" s="189"/>
      <c r="AX33" s="189"/>
      <c r="AY33" s="189"/>
      <c r="AZ33" s="189"/>
      <c r="BA33" s="189"/>
      <c r="BB33" s="189"/>
      <c r="BC33" s="189"/>
      <c r="BD33" s="189"/>
      <c r="BE33" s="189"/>
      <c r="BF33" s="189"/>
      <c r="BG33" s="215"/>
      <c r="BH33" s="215"/>
      <c r="BI33" s="215"/>
      <c r="BJ33" s="215"/>
      <c r="BK33" s="215"/>
      <c r="BL33" s="215"/>
      <c r="BM33" s="215"/>
      <c r="BN33" s="215"/>
      <c r="BO33" s="215"/>
      <c r="BP33" s="215"/>
      <c r="BQ33" s="215"/>
      <c r="BR33" s="215"/>
      <c r="BS33" s="215"/>
      <c r="BT33" s="215"/>
      <c r="BU33" s="215"/>
      <c r="BV33" s="215"/>
      <c r="BW33" s="215"/>
      <c r="BX33" s="215"/>
      <c r="BY33" s="215"/>
      <c r="BZ33" s="215"/>
      <c r="CA33" s="215"/>
      <c r="CB33" s="215"/>
      <c r="CC33" s="215"/>
      <c r="CD33" s="215"/>
      <c r="CE33" s="215"/>
      <c r="CF33" s="215"/>
      <c r="CG33" s="215"/>
      <c r="CH33" s="215"/>
      <c r="CI33" s="215"/>
      <c r="CJ33" s="215"/>
      <c r="CK33" s="215"/>
      <c r="CL33" s="215"/>
      <c r="CM33" s="215"/>
      <c r="CN33" s="215"/>
      <c r="CO33" s="215"/>
      <c r="CP33" s="215"/>
      <c r="CQ33" s="215"/>
      <c r="CR33" s="215"/>
      <c r="CS33" s="215"/>
      <c r="CT33" s="215"/>
      <c r="CU33" s="215"/>
      <c r="CV33" s="215"/>
    </row>
    <row r="34" spans="1:100" s="191" customFormat="1" ht="63" hidden="1" outlineLevel="1" x14ac:dyDescent="0.25">
      <c r="A34" s="188" t="s">
        <v>113</v>
      </c>
      <c r="B34" s="9" t="s">
        <v>107</v>
      </c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189"/>
      <c r="AV34" s="189"/>
      <c r="AW34" s="189"/>
      <c r="AX34" s="189"/>
      <c r="AY34" s="189"/>
      <c r="AZ34" s="189"/>
      <c r="BA34" s="189"/>
      <c r="BB34" s="189"/>
      <c r="BC34" s="189"/>
      <c r="BD34" s="189"/>
      <c r="BE34" s="189"/>
      <c r="BF34" s="189"/>
      <c r="BG34" s="215"/>
      <c r="BH34" s="215"/>
      <c r="BI34" s="215"/>
      <c r="BJ34" s="215"/>
      <c r="BK34" s="215"/>
      <c r="BL34" s="215"/>
      <c r="BM34" s="215"/>
      <c r="BN34" s="215"/>
      <c r="BO34" s="215"/>
      <c r="BP34" s="215"/>
      <c r="BQ34" s="215"/>
      <c r="BR34" s="215"/>
      <c r="BS34" s="215"/>
      <c r="BT34" s="215"/>
      <c r="BU34" s="215"/>
      <c r="BV34" s="215"/>
      <c r="BW34" s="215"/>
      <c r="BX34" s="215"/>
      <c r="BY34" s="215"/>
      <c r="BZ34" s="215"/>
      <c r="CA34" s="215"/>
      <c r="CB34" s="215"/>
      <c r="CC34" s="215"/>
      <c r="CD34" s="215"/>
      <c r="CE34" s="215"/>
      <c r="CF34" s="215"/>
      <c r="CG34" s="215"/>
      <c r="CH34" s="215"/>
      <c r="CI34" s="215"/>
      <c r="CJ34" s="215"/>
      <c r="CK34" s="215"/>
      <c r="CL34" s="215"/>
      <c r="CM34" s="215"/>
      <c r="CN34" s="215"/>
      <c r="CO34" s="215"/>
      <c r="CP34" s="215"/>
      <c r="CQ34" s="215"/>
      <c r="CR34" s="215"/>
      <c r="CS34" s="215"/>
      <c r="CT34" s="215"/>
      <c r="CU34" s="215"/>
      <c r="CV34" s="215"/>
    </row>
    <row r="35" spans="1:100" s="198" customFormat="1" ht="63" collapsed="1" x14ac:dyDescent="0.25">
      <c r="A35" s="196" t="s">
        <v>40</v>
      </c>
      <c r="B35" s="65" t="s">
        <v>41</v>
      </c>
      <c r="C35" s="197">
        <v>0</v>
      </c>
      <c r="D35" s="197">
        <f>D36</f>
        <v>0</v>
      </c>
      <c r="E35" s="197">
        <f t="shared" ref="E35:BE35" si="14">E36</f>
        <v>0</v>
      </c>
      <c r="F35" s="197">
        <f t="shared" si="14"/>
        <v>0</v>
      </c>
      <c r="G35" s="197">
        <f t="shared" si="14"/>
        <v>0</v>
      </c>
      <c r="H35" s="197">
        <f t="shared" si="14"/>
        <v>0</v>
      </c>
      <c r="I35" s="197">
        <f t="shared" si="14"/>
        <v>0</v>
      </c>
      <c r="J35" s="197"/>
      <c r="K35" s="197">
        <f t="shared" si="14"/>
        <v>0</v>
      </c>
      <c r="L35" s="197">
        <f t="shared" si="14"/>
        <v>0</v>
      </c>
      <c r="M35" s="197">
        <f t="shared" si="14"/>
        <v>0</v>
      </c>
      <c r="N35" s="197">
        <f t="shared" si="14"/>
        <v>0</v>
      </c>
      <c r="O35" s="197">
        <f t="shared" si="14"/>
        <v>0</v>
      </c>
      <c r="P35" s="197">
        <f t="shared" si="14"/>
        <v>0</v>
      </c>
      <c r="Q35" s="197">
        <f t="shared" si="14"/>
        <v>0</v>
      </c>
      <c r="R35" s="197"/>
      <c r="S35" s="197">
        <f t="shared" si="14"/>
        <v>0</v>
      </c>
      <c r="T35" s="197">
        <f t="shared" si="14"/>
        <v>0</v>
      </c>
      <c r="U35" s="197">
        <f t="shared" si="14"/>
        <v>0</v>
      </c>
      <c r="V35" s="197">
        <f t="shared" si="14"/>
        <v>0</v>
      </c>
      <c r="W35" s="197">
        <f t="shared" si="14"/>
        <v>0</v>
      </c>
      <c r="X35" s="197">
        <f t="shared" si="14"/>
        <v>0</v>
      </c>
      <c r="Y35" s="197">
        <f t="shared" si="14"/>
        <v>0</v>
      </c>
      <c r="Z35" s="197"/>
      <c r="AA35" s="197">
        <f t="shared" si="14"/>
        <v>0</v>
      </c>
      <c r="AB35" s="197">
        <f t="shared" si="14"/>
        <v>0</v>
      </c>
      <c r="AC35" s="197">
        <f t="shared" si="14"/>
        <v>0</v>
      </c>
      <c r="AD35" s="197">
        <f t="shared" si="14"/>
        <v>0</v>
      </c>
      <c r="AE35" s="197">
        <f t="shared" si="14"/>
        <v>0</v>
      </c>
      <c r="AF35" s="197">
        <f t="shared" si="14"/>
        <v>0</v>
      </c>
      <c r="AG35" s="197">
        <f t="shared" si="14"/>
        <v>0</v>
      </c>
      <c r="AH35" s="197"/>
      <c r="AI35" s="197">
        <f t="shared" si="14"/>
        <v>0</v>
      </c>
      <c r="AJ35" s="197">
        <f t="shared" si="14"/>
        <v>0</v>
      </c>
      <c r="AK35" s="197">
        <f t="shared" si="14"/>
        <v>0</v>
      </c>
      <c r="AL35" s="197">
        <f t="shared" si="14"/>
        <v>0</v>
      </c>
      <c r="AM35" s="197">
        <f t="shared" si="14"/>
        <v>0</v>
      </c>
      <c r="AN35" s="197">
        <f t="shared" si="14"/>
        <v>0</v>
      </c>
      <c r="AO35" s="197">
        <f t="shared" si="14"/>
        <v>0</v>
      </c>
      <c r="AP35" s="197"/>
      <c r="AQ35" s="197">
        <f t="shared" si="14"/>
        <v>0</v>
      </c>
      <c r="AR35" s="197">
        <f t="shared" si="14"/>
        <v>0</v>
      </c>
      <c r="AS35" s="197">
        <f t="shared" si="14"/>
        <v>0</v>
      </c>
      <c r="AT35" s="197">
        <f t="shared" si="14"/>
        <v>0</v>
      </c>
      <c r="AU35" s="197">
        <f t="shared" si="14"/>
        <v>0</v>
      </c>
      <c r="AV35" s="197">
        <f t="shared" si="14"/>
        <v>0</v>
      </c>
      <c r="AW35" s="197">
        <f t="shared" si="14"/>
        <v>0</v>
      </c>
      <c r="AX35" s="197"/>
      <c r="AY35" s="197">
        <f t="shared" si="14"/>
        <v>0</v>
      </c>
      <c r="AZ35" s="197">
        <f t="shared" si="14"/>
        <v>0</v>
      </c>
      <c r="BA35" s="197">
        <f t="shared" si="14"/>
        <v>0</v>
      </c>
      <c r="BB35" s="197">
        <f t="shared" si="14"/>
        <v>0</v>
      </c>
      <c r="BC35" s="197">
        <f t="shared" si="14"/>
        <v>0</v>
      </c>
      <c r="BD35" s="197">
        <f t="shared" si="14"/>
        <v>0</v>
      </c>
      <c r="BE35" s="197">
        <f t="shared" si="14"/>
        <v>0</v>
      </c>
      <c r="BF35" s="197"/>
      <c r="BG35" s="211"/>
      <c r="BH35" s="211"/>
      <c r="BI35" s="211"/>
      <c r="BJ35" s="211"/>
      <c r="BK35" s="211"/>
      <c r="BL35" s="211"/>
      <c r="BM35" s="211"/>
      <c r="BN35" s="211"/>
      <c r="BO35" s="211"/>
      <c r="BP35" s="211"/>
      <c r="BQ35" s="211"/>
      <c r="BR35" s="211"/>
      <c r="BS35" s="211"/>
      <c r="BT35" s="211"/>
      <c r="BU35" s="211"/>
      <c r="BV35" s="211"/>
      <c r="BW35" s="211"/>
      <c r="BX35" s="211"/>
      <c r="BY35" s="211"/>
      <c r="BZ35" s="211"/>
      <c r="CA35" s="211"/>
      <c r="CB35" s="211"/>
      <c r="CC35" s="211"/>
      <c r="CD35" s="211"/>
      <c r="CE35" s="211"/>
      <c r="CF35" s="197">
        <f>CF36</f>
        <v>0</v>
      </c>
      <c r="CG35" s="197">
        <f t="shared" ref="CG35:CJ35" si="15">CG36</f>
        <v>0</v>
      </c>
      <c r="CH35" s="197">
        <f t="shared" si="15"/>
        <v>0</v>
      </c>
      <c r="CI35" s="197">
        <f t="shared" si="15"/>
        <v>0</v>
      </c>
      <c r="CJ35" s="197">
        <f t="shared" si="15"/>
        <v>0</v>
      </c>
      <c r="CK35" s="211"/>
      <c r="CL35" s="211"/>
      <c r="CM35" s="211"/>
      <c r="CN35" s="211"/>
      <c r="CO35" s="211"/>
      <c r="CP35" s="211"/>
      <c r="CQ35" s="211"/>
      <c r="CR35" s="211"/>
      <c r="CS35" s="211"/>
      <c r="CT35" s="211"/>
      <c r="CU35" s="211"/>
      <c r="CV35" s="211"/>
    </row>
    <row r="36" spans="1:100" s="409" customFormat="1" ht="31.5" x14ac:dyDescent="0.25">
      <c r="A36" s="199" t="s">
        <v>327</v>
      </c>
      <c r="B36" s="11" t="s">
        <v>326</v>
      </c>
      <c r="C36" s="395" t="str">
        <f>Ф2!C35</f>
        <v>I_001</v>
      </c>
      <c r="D36" s="395"/>
      <c r="E36" s="395"/>
      <c r="F36" s="395"/>
      <c r="G36" s="395"/>
      <c r="H36" s="395"/>
      <c r="I36" s="395"/>
      <c r="J36" s="395"/>
      <c r="K36" s="395"/>
      <c r="L36" s="395"/>
      <c r="M36" s="395"/>
      <c r="N36" s="395"/>
      <c r="O36" s="395"/>
      <c r="P36" s="395"/>
      <c r="Q36" s="395"/>
      <c r="R36" s="395"/>
      <c r="S36" s="395"/>
      <c r="T36" s="395"/>
      <c r="U36" s="395"/>
      <c r="V36" s="395"/>
      <c r="W36" s="395"/>
      <c r="X36" s="395"/>
      <c r="Y36" s="395"/>
      <c r="Z36" s="395"/>
      <c r="AA36" s="395"/>
      <c r="AB36" s="395"/>
      <c r="AC36" s="395"/>
      <c r="AD36" s="395"/>
      <c r="AE36" s="395"/>
      <c r="AF36" s="395"/>
      <c r="AG36" s="395"/>
      <c r="AH36" s="395"/>
      <c r="AI36" s="395"/>
      <c r="AJ36" s="395"/>
      <c r="AK36" s="395"/>
      <c r="AL36" s="395"/>
      <c r="AM36" s="395"/>
      <c r="AN36" s="395"/>
      <c r="AO36" s="395"/>
      <c r="AP36" s="395"/>
      <c r="AQ36" s="395"/>
      <c r="AR36" s="395"/>
      <c r="AS36" s="395"/>
      <c r="AT36" s="395"/>
      <c r="AU36" s="395"/>
      <c r="AV36" s="395"/>
      <c r="AW36" s="395"/>
      <c r="AX36" s="395"/>
      <c r="AY36" s="395"/>
      <c r="AZ36" s="395"/>
      <c r="BA36" s="395"/>
      <c r="BB36" s="395"/>
      <c r="BC36" s="395"/>
      <c r="BD36" s="395"/>
      <c r="BE36" s="395"/>
      <c r="BF36" s="395"/>
      <c r="BG36" s="395"/>
      <c r="BH36" s="395"/>
      <c r="BI36" s="395"/>
      <c r="BJ36" s="395"/>
      <c r="BK36" s="395"/>
      <c r="BL36" s="395"/>
      <c r="BM36" s="395"/>
      <c r="BN36" s="395"/>
      <c r="BO36" s="395"/>
      <c r="BP36" s="395"/>
      <c r="BQ36" s="395"/>
      <c r="BR36" s="395"/>
      <c r="BS36" s="395"/>
      <c r="BT36" s="395"/>
      <c r="BU36" s="395"/>
      <c r="BV36" s="395"/>
      <c r="BW36" s="395"/>
      <c r="BX36" s="395"/>
      <c r="BY36" s="395"/>
      <c r="BZ36" s="395"/>
      <c r="CA36" s="395"/>
      <c r="CB36" s="395"/>
      <c r="CC36" s="395"/>
      <c r="CD36" s="395"/>
      <c r="CE36" s="395"/>
      <c r="CF36" s="395"/>
      <c r="CG36" s="395"/>
      <c r="CH36" s="395"/>
      <c r="CI36" s="395"/>
      <c r="CJ36" s="395"/>
      <c r="CK36" s="395"/>
      <c r="CL36" s="395"/>
      <c r="CM36" s="395"/>
      <c r="CN36" s="395"/>
      <c r="CO36" s="395"/>
      <c r="CP36" s="395"/>
      <c r="CQ36" s="395"/>
      <c r="CR36" s="395"/>
      <c r="CS36" s="395"/>
      <c r="CT36" s="395"/>
      <c r="CU36" s="395"/>
      <c r="CV36" s="420"/>
    </row>
    <row r="37" spans="1:100" s="195" customFormat="1" ht="47.25" hidden="1" x14ac:dyDescent="0.25">
      <c r="A37" s="192" t="s">
        <v>114</v>
      </c>
      <c r="B37" s="10" t="s">
        <v>42</v>
      </c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  <c r="BI37" s="212"/>
      <c r="BJ37" s="212"/>
      <c r="BK37" s="212"/>
      <c r="BL37" s="212"/>
      <c r="BM37" s="212"/>
      <c r="BN37" s="212"/>
      <c r="BO37" s="212"/>
      <c r="BP37" s="212"/>
      <c r="BQ37" s="212"/>
      <c r="BR37" s="212"/>
      <c r="BS37" s="212"/>
      <c r="BT37" s="212"/>
      <c r="BU37" s="212"/>
      <c r="BV37" s="212"/>
      <c r="BW37" s="212"/>
      <c r="BX37" s="212"/>
      <c r="BY37" s="212"/>
      <c r="BZ37" s="212"/>
      <c r="CA37" s="212"/>
      <c r="CB37" s="212"/>
      <c r="CC37" s="212"/>
      <c r="CD37" s="212"/>
      <c r="CE37" s="212"/>
      <c r="CF37" s="212"/>
      <c r="CG37" s="212"/>
      <c r="CH37" s="212"/>
      <c r="CI37" s="212"/>
      <c r="CJ37" s="212"/>
      <c r="CK37" s="212"/>
      <c r="CL37" s="212"/>
      <c r="CM37" s="212"/>
      <c r="CN37" s="212"/>
      <c r="CO37" s="212"/>
      <c r="CP37" s="212"/>
      <c r="CQ37" s="212"/>
      <c r="CR37" s="212"/>
      <c r="CS37" s="212"/>
      <c r="CT37" s="212"/>
      <c r="CU37" s="212"/>
      <c r="CV37" s="212"/>
    </row>
    <row r="38" spans="1:100" s="187" customFormat="1" ht="31.5" x14ac:dyDescent="0.25">
      <c r="A38" s="185" t="s">
        <v>43</v>
      </c>
      <c r="B38" s="64" t="s">
        <v>44</v>
      </c>
      <c r="C38" s="186">
        <v>0</v>
      </c>
      <c r="D38" s="186">
        <f>D39+D44+D51</f>
        <v>5.4</v>
      </c>
      <c r="E38" s="186">
        <f t="shared" ref="E38:BY38" si="16">E39+E44+E51</f>
        <v>0</v>
      </c>
      <c r="F38" s="186">
        <f t="shared" si="16"/>
        <v>1.262</v>
      </c>
      <c r="G38" s="186">
        <f t="shared" si="16"/>
        <v>0</v>
      </c>
      <c r="H38" s="186">
        <f t="shared" si="16"/>
        <v>0</v>
      </c>
      <c r="I38" s="186">
        <f t="shared" si="16"/>
        <v>0</v>
      </c>
      <c r="J38" s="186"/>
      <c r="K38" s="186">
        <f t="shared" si="16"/>
        <v>0</v>
      </c>
      <c r="L38" s="186">
        <f t="shared" si="16"/>
        <v>6.05</v>
      </c>
      <c r="M38" s="186">
        <f t="shared" si="16"/>
        <v>0</v>
      </c>
      <c r="N38" s="186">
        <f t="shared" si="16"/>
        <v>5.5820000000000007</v>
      </c>
      <c r="O38" s="186">
        <f t="shared" si="16"/>
        <v>0.55000000000000004</v>
      </c>
      <c r="P38" s="186">
        <f t="shared" si="16"/>
        <v>0</v>
      </c>
      <c r="Q38" s="186">
        <f t="shared" si="16"/>
        <v>0</v>
      </c>
      <c r="R38" s="186"/>
      <c r="S38" s="186">
        <f t="shared" si="16"/>
        <v>0</v>
      </c>
      <c r="T38" s="186">
        <f t="shared" si="16"/>
        <v>0</v>
      </c>
      <c r="U38" s="186">
        <f t="shared" si="16"/>
        <v>0</v>
      </c>
      <c r="V38" s="186">
        <f t="shared" si="16"/>
        <v>0</v>
      </c>
      <c r="W38" s="186">
        <f t="shared" si="16"/>
        <v>0</v>
      </c>
      <c r="X38" s="186">
        <f t="shared" si="16"/>
        <v>0</v>
      </c>
      <c r="Y38" s="186">
        <f t="shared" si="16"/>
        <v>0</v>
      </c>
      <c r="Z38" s="186"/>
      <c r="AA38" s="186">
        <f t="shared" si="16"/>
        <v>0</v>
      </c>
      <c r="AB38" s="186">
        <f t="shared" si="16"/>
        <v>0</v>
      </c>
      <c r="AC38" s="186">
        <f t="shared" si="16"/>
        <v>0</v>
      </c>
      <c r="AD38" s="186">
        <f t="shared" si="16"/>
        <v>0</v>
      </c>
      <c r="AE38" s="186">
        <f t="shared" si="16"/>
        <v>0</v>
      </c>
      <c r="AF38" s="186">
        <f t="shared" si="16"/>
        <v>0</v>
      </c>
      <c r="AG38" s="186">
        <f t="shared" si="16"/>
        <v>0</v>
      </c>
      <c r="AH38" s="186"/>
      <c r="AI38" s="186">
        <f t="shared" si="16"/>
        <v>0</v>
      </c>
      <c r="AJ38" s="186">
        <f t="shared" si="16"/>
        <v>0</v>
      </c>
      <c r="AK38" s="186">
        <f t="shared" si="16"/>
        <v>0</v>
      </c>
      <c r="AL38" s="186">
        <f t="shared" si="16"/>
        <v>0</v>
      </c>
      <c r="AM38" s="186">
        <f t="shared" si="16"/>
        <v>0</v>
      </c>
      <c r="AN38" s="186">
        <f t="shared" si="16"/>
        <v>0</v>
      </c>
      <c r="AO38" s="186">
        <f t="shared" si="16"/>
        <v>0</v>
      </c>
      <c r="AP38" s="186"/>
      <c r="AQ38" s="186">
        <f t="shared" si="16"/>
        <v>0</v>
      </c>
      <c r="AR38" s="186">
        <f t="shared" si="16"/>
        <v>0</v>
      </c>
      <c r="AS38" s="186">
        <f t="shared" si="16"/>
        <v>0</v>
      </c>
      <c r="AT38" s="186">
        <f t="shared" si="16"/>
        <v>0</v>
      </c>
      <c r="AU38" s="186">
        <f t="shared" si="16"/>
        <v>0</v>
      </c>
      <c r="AV38" s="186">
        <f t="shared" si="16"/>
        <v>0</v>
      </c>
      <c r="AW38" s="186">
        <f t="shared" si="16"/>
        <v>0</v>
      </c>
      <c r="AX38" s="186"/>
      <c r="AY38" s="186">
        <f t="shared" si="16"/>
        <v>0</v>
      </c>
      <c r="AZ38" s="186">
        <f t="shared" si="16"/>
        <v>5.4</v>
      </c>
      <c r="BA38" s="186">
        <f t="shared" si="16"/>
        <v>0</v>
      </c>
      <c r="BB38" s="186">
        <f t="shared" si="16"/>
        <v>1.262</v>
      </c>
      <c r="BC38" s="186">
        <f t="shared" si="16"/>
        <v>0</v>
      </c>
      <c r="BD38" s="186">
        <f t="shared" si="16"/>
        <v>0</v>
      </c>
      <c r="BE38" s="186">
        <f t="shared" si="16"/>
        <v>0</v>
      </c>
      <c r="BF38" s="186"/>
      <c r="BG38" s="186">
        <f t="shared" si="16"/>
        <v>0</v>
      </c>
      <c r="BH38" s="186">
        <f t="shared" si="16"/>
        <v>5.4</v>
      </c>
      <c r="BI38" s="186">
        <f t="shared" si="16"/>
        <v>0</v>
      </c>
      <c r="BJ38" s="186">
        <f t="shared" si="16"/>
        <v>1.262</v>
      </c>
      <c r="BK38" s="186">
        <f t="shared" si="16"/>
        <v>0</v>
      </c>
      <c r="BL38" s="186">
        <f t="shared" si="16"/>
        <v>0</v>
      </c>
      <c r="BM38" s="186">
        <f t="shared" si="16"/>
        <v>0</v>
      </c>
      <c r="BN38" s="374">
        <f t="shared" si="16"/>
        <v>0</v>
      </c>
      <c r="BO38" s="186">
        <f t="shared" si="16"/>
        <v>0</v>
      </c>
      <c r="BP38" s="186">
        <f t="shared" si="16"/>
        <v>0</v>
      </c>
      <c r="BQ38" s="186">
        <f t="shared" si="16"/>
        <v>0</v>
      </c>
      <c r="BR38" s="186">
        <f t="shared" si="16"/>
        <v>0</v>
      </c>
      <c r="BS38" s="186">
        <f t="shared" si="16"/>
        <v>0</v>
      </c>
      <c r="BT38" s="186">
        <f t="shared" si="16"/>
        <v>1.28</v>
      </c>
      <c r="BU38" s="186">
        <f t="shared" si="16"/>
        <v>0</v>
      </c>
      <c r="BV38" s="186"/>
      <c r="BW38" s="186">
        <f t="shared" si="16"/>
        <v>0</v>
      </c>
      <c r="BX38" s="186">
        <f t="shared" si="16"/>
        <v>0.65</v>
      </c>
      <c r="BY38" s="186">
        <f t="shared" si="16"/>
        <v>0</v>
      </c>
      <c r="BZ38" s="186">
        <f t="shared" ref="BZ38:CU38" si="17">BZ39+BZ44+BZ51</f>
        <v>4.32</v>
      </c>
      <c r="CA38" s="186">
        <f t="shared" si="17"/>
        <v>0.55000000000000004</v>
      </c>
      <c r="CB38" s="186">
        <f t="shared" si="17"/>
        <v>1.28</v>
      </c>
      <c r="CC38" s="186">
        <f t="shared" si="17"/>
        <v>0</v>
      </c>
      <c r="CD38" s="186"/>
      <c r="CE38" s="186">
        <f t="shared" si="17"/>
        <v>0</v>
      </c>
      <c r="CF38" s="186">
        <f t="shared" si="17"/>
        <v>5.4</v>
      </c>
      <c r="CG38" s="186">
        <f t="shared" si="17"/>
        <v>0</v>
      </c>
      <c r="CH38" s="186">
        <f t="shared" si="17"/>
        <v>1.262</v>
      </c>
      <c r="CI38" s="186">
        <f t="shared" si="17"/>
        <v>0</v>
      </c>
      <c r="CJ38" s="186">
        <f t="shared" si="17"/>
        <v>1.28</v>
      </c>
      <c r="CK38" s="186">
        <f t="shared" si="17"/>
        <v>0</v>
      </c>
      <c r="CL38" s="186"/>
      <c r="CM38" s="186">
        <f t="shared" si="17"/>
        <v>0</v>
      </c>
      <c r="CN38" s="186">
        <f t="shared" si="17"/>
        <v>6.05</v>
      </c>
      <c r="CO38" s="186">
        <f t="shared" si="17"/>
        <v>0</v>
      </c>
      <c r="CP38" s="186">
        <f t="shared" si="17"/>
        <v>5.5820000000000007</v>
      </c>
      <c r="CQ38" s="186">
        <f t="shared" si="17"/>
        <v>0.55000000000000004</v>
      </c>
      <c r="CR38" s="186">
        <f t="shared" si="17"/>
        <v>0</v>
      </c>
      <c r="CS38" s="186">
        <f t="shared" si="17"/>
        <v>0</v>
      </c>
      <c r="CT38" s="355">
        <f t="shared" si="17"/>
        <v>0</v>
      </c>
      <c r="CU38" s="186">
        <f t="shared" si="17"/>
        <v>0</v>
      </c>
      <c r="CV38" s="213"/>
    </row>
    <row r="39" spans="1:100" s="198" customFormat="1" ht="47.25" x14ac:dyDescent="0.25">
      <c r="A39" s="196" t="s">
        <v>81</v>
      </c>
      <c r="B39" s="65" t="s">
        <v>82</v>
      </c>
      <c r="C39" s="197">
        <v>0</v>
      </c>
      <c r="D39" s="197">
        <f>D40</f>
        <v>5</v>
      </c>
      <c r="E39" s="197">
        <f t="shared" ref="E39:V39" si="18">E40</f>
        <v>0</v>
      </c>
      <c r="F39" s="197">
        <f t="shared" si="18"/>
        <v>0</v>
      </c>
      <c r="G39" s="197">
        <f t="shared" si="18"/>
        <v>0</v>
      </c>
      <c r="H39" s="197">
        <f t="shared" si="18"/>
        <v>0</v>
      </c>
      <c r="I39" s="197">
        <f t="shared" si="18"/>
        <v>0</v>
      </c>
      <c r="J39" s="197"/>
      <c r="K39" s="197">
        <f t="shared" si="18"/>
        <v>0</v>
      </c>
      <c r="L39" s="197">
        <f t="shared" si="18"/>
        <v>5</v>
      </c>
      <c r="M39" s="197">
        <f t="shared" si="18"/>
        <v>0</v>
      </c>
      <c r="N39" s="197">
        <f t="shared" si="18"/>
        <v>0</v>
      </c>
      <c r="O39" s="197">
        <f t="shared" si="18"/>
        <v>0</v>
      </c>
      <c r="P39" s="197">
        <f t="shared" si="18"/>
        <v>0</v>
      </c>
      <c r="Q39" s="197">
        <f t="shared" si="18"/>
        <v>0</v>
      </c>
      <c r="R39" s="197"/>
      <c r="S39" s="197">
        <f t="shared" si="18"/>
        <v>0</v>
      </c>
      <c r="T39" s="197">
        <f t="shared" si="18"/>
        <v>0</v>
      </c>
      <c r="U39" s="197">
        <f t="shared" si="18"/>
        <v>0</v>
      </c>
      <c r="V39" s="197">
        <f t="shared" si="18"/>
        <v>0</v>
      </c>
      <c r="W39" s="197">
        <f t="shared" ref="W39:AN39" si="19">W40</f>
        <v>0</v>
      </c>
      <c r="X39" s="197">
        <f t="shared" si="19"/>
        <v>0</v>
      </c>
      <c r="Y39" s="197">
        <f t="shared" si="19"/>
        <v>0</v>
      </c>
      <c r="Z39" s="197"/>
      <c r="AA39" s="197">
        <f t="shared" si="19"/>
        <v>0</v>
      </c>
      <c r="AB39" s="197">
        <f t="shared" si="19"/>
        <v>0</v>
      </c>
      <c r="AC39" s="197">
        <f t="shared" si="19"/>
        <v>0</v>
      </c>
      <c r="AD39" s="197">
        <f t="shared" si="19"/>
        <v>0</v>
      </c>
      <c r="AE39" s="197">
        <f t="shared" si="19"/>
        <v>0</v>
      </c>
      <c r="AF39" s="197">
        <f t="shared" si="19"/>
        <v>0</v>
      </c>
      <c r="AG39" s="197">
        <f t="shared" si="19"/>
        <v>0</v>
      </c>
      <c r="AH39" s="197"/>
      <c r="AI39" s="197">
        <f t="shared" si="19"/>
        <v>0</v>
      </c>
      <c r="AJ39" s="197">
        <f t="shared" si="19"/>
        <v>0</v>
      </c>
      <c r="AK39" s="197">
        <f t="shared" si="19"/>
        <v>0</v>
      </c>
      <c r="AL39" s="197">
        <f t="shared" si="19"/>
        <v>0</v>
      </c>
      <c r="AM39" s="197">
        <f t="shared" si="19"/>
        <v>0</v>
      </c>
      <c r="AN39" s="197">
        <f t="shared" si="19"/>
        <v>0</v>
      </c>
      <c r="AO39" s="197">
        <f t="shared" ref="AO39:BG39" si="20">AO40</f>
        <v>0</v>
      </c>
      <c r="AP39" s="197"/>
      <c r="AQ39" s="197">
        <f t="shared" si="20"/>
        <v>0</v>
      </c>
      <c r="AR39" s="197">
        <f t="shared" si="20"/>
        <v>0</v>
      </c>
      <c r="AS39" s="197">
        <f t="shared" si="20"/>
        <v>0</v>
      </c>
      <c r="AT39" s="197">
        <f t="shared" si="20"/>
        <v>0</v>
      </c>
      <c r="AU39" s="197">
        <f t="shared" si="20"/>
        <v>0</v>
      </c>
      <c r="AV39" s="197">
        <f t="shared" si="20"/>
        <v>0</v>
      </c>
      <c r="AW39" s="197">
        <f t="shared" si="20"/>
        <v>0</v>
      </c>
      <c r="AX39" s="197"/>
      <c r="AY39" s="197">
        <f t="shared" si="20"/>
        <v>0</v>
      </c>
      <c r="AZ39" s="197">
        <f t="shared" si="20"/>
        <v>5</v>
      </c>
      <c r="BA39" s="197">
        <f t="shared" si="20"/>
        <v>0</v>
      </c>
      <c r="BB39" s="197">
        <f t="shared" si="20"/>
        <v>0</v>
      </c>
      <c r="BC39" s="197">
        <f t="shared" si="20"/>
        <v>0</v>
      </c>
      <c r="BD39" s="197">
        <f t="shared" si="20"/>
        <v>0</v>
      </c>
      <c r="BE39" s="197">
        <f t="shared" si="20"/>
        <v>0</v>
      </c>
      <c r="BF39" s="197"/>
      <c r="BG39" s="197">
        <f t="shared" si="20"/>
        <v>0</v>
      </c>
      <c r="BH39" s="197">
        <f t="shared" ref="BH39:CV39" si="21">BH40</f>
        <v>5</v>
      </c>
      <c r="BI39" s="197">
        <f t="shared" si="21"/>
        <v>0</v>
      </c>
      <c r="BJ39" s="197">
        <f t="shared" si="21"/>
        <v>0</v>
      </c>
      <c r="BK39" s="197">
        <f t="shared" si="21"/>
        <v>0</v>
      </c>
      <c r="BL39" s="197">
        <f t="shared" si="21"/>
        <v>0</v>
      </c>
      <c r="BM39" s="197">
        <f t="shared" si="21"/>
        <v>0</v>
      </c>
      <c r="BN39" s="197"/>
      <c r="BO39" s="197">
        <f t="shared" si="21"/>
        <v>0</v>
      </c>
      <c r="BP39" s="197">
        <f t="shared" si="21"/>
        <v>0</v>
      </c>
      <c r="BQ39" s="197">
        <f t="shared" si="21"/>
        <v>0</v>
      </c>
      <c r="BR39" s="197">
        <f t="shared" si="21"/>
        <v>0</v>
      </c>
      <c r="BS39" s="197">
        <f t="shared" si="21"/>
        <v>0</v>
      </c>
      <c r="BT39" s="197">
        <f t="shared" si="21"/>
        <v>0</v>
      </c>
      <c r="BU39" s="197">
        <f t="shared" si="21"/>
        <v>0</v>
      </c>
      <c r="BV39" s="197"/>
      <c r="BW39" s="197">
        <f t="shared" si="21"/>
        <v>0</v>
      </c>
      <c r="BX39" s="197">
        <f t="shared" si="21"/>
        <v>0</v>
      </c>
      <c r="BY39" s="197">
        <f t="shared" si="21"/>
        <v>0</v>
      </c>
      <c r="BZ39" s="197">
        <f t="shared" si="21"/>
        <v>0</v>
      </c>
      <c r="CA39" s="197">
        <f t="shared" si="21"/>
        <v>0</v>
      </c>
      <c r="CB39" s="197">
        <f t="shared" si="21"/>
        <v>0</v>
      </c>
      <c r="CC39" s="197">
        <f t="shared" si="21"/>
        <v>0</v>
      </c>
      <c r="CD39" s="197"/>
      <c r="CE39" s="197">
        <f t="shared" si="21"/>
        <v>0</v>
      </c>
      <c r="CF39" s="197">
        <f t="shared" si="21"/>
        <v>5</v>
      </c>
      <c r="CG39" s="197">
        <f t="shared" si="21"/>
        <v>0</v>
      </c>
      <c r="CH39" s="197">
        <f t="shared" si="21"/>
        <v>0</v>
      </c>
      <c r="CI39" s="197">
        <f t="shared" si="21"/>
        <v>0</v>
      </c>
      <c r="CJ39" s="197">
        <f t="shared" si="21"/>
        <v>0</v>
      </c>
      <c r="CK39" s="197">
        <f t="shared" si="21"/>
        <v>0</v>
      </c>
      <c r="CL39" s="197"/>
      <c r="CM39" s="197">
        <f t="shared" si="21"/>
        <v>0</v>
      </c>
      <c r="CN39" s="197">
        <f t="shared" si="21"/>
        <v>5</v>
      </c>
      <c r="CO39" s="197">
        <f t="shared" si="21"/>
        <v>0</v>
      </c>
      <c r="CP39" s="197">
        <f t="shared" si="21"/>
        <v>0</v>
      </c>
      <c r="CQ39" s="197">
        <f t="shared" si="21"/>
        <v>0</v>
      </c>
      <c r="CR39" s="197">
        <f t="shared" si="21"/>
        <v>0</v>
      </c>
      <c r="CS39" s="197">
        <f t="shared" si="21"/>
        <v>0</v>
      </c>
      <c r="CT39" s="197"/>
      <c r="CU39" s="197">
        <f t="shared" si="21"/>
        <v>0</v>
      </c>
      <c r="CV39" s="197">
        <f t="shared" si="21"/>
        <v>0</v>
      </c>
    </row>
    <row r="40" spans="1:100" s="202" customFormat="1" ht="31.5" x14ac:dyDescent="0.25">
      <c r="A40" s="199" t="s">
        <v>45</v>
      </c>
      <c r="B40" s="11" t="s">
        <v>46</v>
      </c>
      <c r="C40" s="200">
        <v>0</v>
      </c>
      <c r="D40" s="200">
        <f>D41+D42</f>
        <v>5</v>
      </c>
      <c r="E40" s="200">
        <f t="shared" ref="E40:BP40" si="22">E41+E42</f>
        <v>0</v>
      </c>
      <c r="F40" s="200">
        <f t="shared" si="22"/>
        <v>0</v>
      </c>
      <c r="G40" s="200">
        <f t="shared" si="22"/>
        <v>0</v>
      </c>
      <c r="H40" s="200">
        <f t="shared" si="22"/>
        <v>0</v>
      </c>
      <c r="I40" s="200">
        <f t="shared" si="22"/>
        <v>0</v>
      </c>
      <c r="J40" s="200">
        <f t="shared" si="22"/>
        <v>0</v>
      </c>
      <c r="K40" s="200">
        <f t="shared" si="22"/>
        <v>0</v>
      </c>
      <c r="L40" s="200">
        <f t="shared" si="22"/>
        <v>5</v>
      </c>
      <c r="M40" s="200">
        <f t="shared" si="22"/>
        <v>0</v>
      </c>
      <c r="N40" s="200">
        <f t="shared" si="22"/>
        <v>0</v>
      </c>
      <c r="O40" s="200">
        <f t="shared" si="22"/>
        <v>0</v>
      </c>
      <c r="P40" s="200">
        <f t="shared" si="22"/>
        <v>0</v>
      </c>
      <c r="Q40" s="200">
        <f t="shared" si="22"/>
        <v>0</v>
      </c>
      <c r="R40" s="200">
        <f t="shared" si="22"/>
        <v>0</v>
      </c>
      <c r="S40" s="200">
        <f t="shared" si="22"/>
        <v>0</v>
      </c>
      <c r="T40" s="200">
        <f t="shared" si="22"/>
        <v>0</v>
      </c>
      <c r="U40" s="200">
        <f t="shared" si="22"/>
        <v>0</v>
      </c>
      <c r="V40" s="200">
        <f t="shared" si="22"/>
        <v>0</v>
      </c>
      <c r="W40" s="200">
        <f t="shared" si="22"/>
        <v>0</v>
      </c>
      <c r="X40" s="200">
        <f t="shared" si="22"/>
        <v>0</v>
      </c>
      <c r="Y40" s="200">
        <f t="shared" si="22"/>
        <v>0</v>
      </c>
      <c r="Z40" s="200">
        <f t="shared" si="22"/>
        <v>0</v>
      </c>
      <c r="AA40" s="200">
        <f t="shared" si="22"/>
        <v>0</v>
      </c>
      <c r="AB40" s="200">
        <f t="shared" si="22"/>
        <v>0</v>
      </c>
      <c r="AC40" s="200">
        <f t="shared" si="22"/>
        <v>0</v>
      </c>
      <c r="AD40" s="200">
        <f t="shared" si="22"/>
        <v>0</v>
      </c>
      <c r="AE40" s="200">
        <f t="shared" si="22"/>
        <v>0</v>
      </c>
      <c r="AF40" s="200">
        <f t="shared" si="22"/>
        <v>0</v>
      </c>
      <c r="AG40" s="200">
        <f t="shared" si="22"/>
        <v>0</v>
      </c>
      <c r="AH40" s="200">
        <f t="shared" si="22"/>
        <v>0</v>
      </c>
      <c r="AI40" s="200">
        <f t="shared" si="22"/>
        <v>0</v>
      </c>
      <c r="AJ40" s="200">
        <f t="shared" si="22"/>
        <v>0</v>
      </c>
      <c r="AK40" s="200">
        <f t="shared" si="22"/>
        <v>0</v>
      </c>
      <c r="AL40" s="200">
        <f t="shared" si="22"/>
        <v>0</v>
      </c>
      <c r="AM40" s="200">
        <f t="shared" si="22"/>
        <v>0</v>
      </c>
      <c r="AN40" s="200">
        <f t="shared" si="22"/>
        <v>0</v>
      </c>
      <c r="AO40" s="200">
        <f t="shared" si="22"/>
        <v>0</v>
      </c>
      <c r="AP40" s="200">
        <f t="shared" si="22"/>
        <v>0</v>
      </c>
      <c r="AQ40" s="200">
        <f t="shared" si="22"/>
        <v>0</v>
      </c>
      <c r="AR40" s="200">
        <f t="shared" si="22"/>
        <v>0</v>
      </c>
      <c r="AS40" s="200">
        <f t="shared" si="22"/>
        <v>0</v>
      </c>
      <c r="AT40" s="200">
        <f t="shared" si="22"/>
        <v>0</v>
      </c>
      <c r="AU40" s="200">
        <f t="shared" si="22"/>
        <v>0</v>
      </c>
      <c r="AV40" s="200">
        <f t="shared" si="22"/>
        <v>0</v>
      </c>
      <c r="AW40" s="200">
        <f t="shared" si="22"/>
        <v>0</v>
      </c>
      <c r="AX40" s="200">
        <f t="shared" si="22"/>
        <v>0</v>
      </c>
      <c r="AY40" s="200">
        <f t="shared" si="22"/>
        <v>0</v>
      </c>
      <c r="AZ40" s="200">
        <f t="shared" si="22"/>
        <v>5</v>
      </c>
      <c r="BA40" s="200">
        <f t="shared" si="22"/>
        <v>0</v>
      </c>
      <c r="BB40" s="200">
        <f t="shared" si="22"/>
        <v>0</v>
      </c>
      <c r="BC40" s="200">
        <f t="shared" si="22"/>
        <v>0</v>
      </c>
      <c r="BD40" s="200">
        <f t="shared" si="22"/>
        <v>0</v>
      </c>
      <c r="BE40" s="200">
        <f t="shared" si="22"/>
        <v>0</v>
      </c>
      <c r="BF40" s="200">
        <f t="shared" si="22"/>
        <v>0</v>
      </c>
      <c r="BG40" s="200">
        <f t="shared" si="22"/>
        <v>0</v>
      </c>
      <c r="BH40" s="200">
        <f t="shared" si="22"/>
        <v>5</v>
      </c>
      <c r="BI40" s="200">
        <f t="shared" si="22"/>
        <v>0</v>
      </c>
      <c r="BJ40" s="200">
        <f t="shared" si="22"/>
        <v>0</v>
      </c>
      <c r="BK40" s="200">
        <f t="shared" si="22"/>
        <v>0</v>
      </c>
      <c r="BL40" s="200">
        <f t="shared" si="22"/>
        <v>0</v>
      </c>
      <c r="BM40" s="200">
        <f t="shared" si="22"/>
        <v>0</v>
      </c>
      <c r="BN40" s="200">
        <f t="shared" si="22"/>
        <v>0</v>
      </c>
      <c r="BO40" s="200">
        <f t="shared" si="22"/>
        <v>0</v>
      </c>
      <c r="BP40" s="200">
        <f t="shared" si="22"/>
        <v>0</v>
      </c>
      <c r="BQ40" s="200">
        <f t="shared" ref="BQ40:CV40" si="23">BQ41+BQ42</f>
        <v>0</v>
      </c>
      <c r="BR40" s="200">
        <f t="shared" si="23"/>
        <v>0</v>
      </c>
      <c r="BS40" s="200">
        <f t="shared" si="23"/>
        <v>0</v>
      </c>
      <c r="BT40" s="200">
        <f t="shared" si="23"/>
        <v>0</v>
      </c>
      <c r="BU40" s="200">
        <f t="shared" si="23"/>
        <v>0</v>
      </c>
      <c r="BV40" s="200">
        <f t="shared" si="23"/>
        <v>0</v>
      </c>
      <c r="BW40" s="200">
        <f t="shared" si="23"/>
        <v>0</v>
      </c>
      <c r="BX40" s="200">
        <f t="shared" si="23"/>
        <v>0</v>
      </c>
      <c r="BY40" s="200">
        <f t="shared" si="23"/>
        <v>0</v>
      </c>
      <c r="BZ40" s="200">
        <f t="shared" si="23"/>
        <v>0</v>
      </c>
      <c r="CA40" s="200">
        <f t="shared" si="23"/>
        <v>0</v>
      </c>
      <c r="CB40" s="200">
        <f t="shared" si="23"/>
        <v>0</v>
      </c>
      <c r="CC40" s="200">
        <f t="shared" si="23"/>
        <v>0</v>
      </c>
      <c r="CD40" s="200">
        <f t="shared" si="23"/>
        <v>0</v>
      </c>
      <c r="CE40" s="200">
        <f t="shared" si="23"/>
        <v>0</v>
      </c>
      <c r="CF40" s="200">
        <f t="shared" si="23"/>
        <v>5</v>
      </c>
      <c r="CG40" s="200">
        <f t="shared" si="23"/>
        <v>0</v>
      </c>
      <c r="CH40" s="200">
        <f t="shared" si="23"/>
        <v>0</v>
      </c>
      <c r="CI40" s="200">
        <f t="shared" si="23"/>
        <v>0</v>
      </c>
      <c r="CJ40" s="200">
        <f t="shared" si="23"/>
        <v>0</v>
      </c>
      <c r="CK40" s="200">
        <f t="shared" si="23"/>
        <v>0</v>
      </c>
      <c r="CL40" s="200">
        <f t="shared" si="23"/>
        <v>0</v>
      </c>
      <c r="CM40" s="200">
        <f t="shared" si="23"/>
        <v>0</v>
      </c>
      <c r="CN40" s="200">
        <f t="shared" si="23"/>
        <v>5</v>
      </c>
      <c r="CO40" s="200">
        <f t="shared" si="23"/>
        <v>0</v>
      </c>
      <c r="CP40" s="200">
        <f t="shared" si="23"/>
        <v>0</v>
      </c>
      <c r="CQ40" s="200">
        <f t="shared" si="23"/>
        <v>0</v>
      </c>
      <c r="CR40" s="200">
        <f t="shared" si="23"/>
        <v>0</v>
      </c>
      <c r="CS40" s="200">
        <f t="shared" si="23"/>
        <v>0</v>
      </c>
      <c r="CT40" s="200">
        <f t="shared" si="23"/>
        <v>0</v>
      </c>
      <c r="CU40" s="200">
        <f t="shared" si="23"/>
        <v>0</v>
      </c>
      <c r="CV40" s="200">
        <f t="shared" si="23"/>
        <v>0</v>
      </c>
    </row>
    <row r="41" spans="1:100" s="409" customFormat="1" ht="31.5" x14ac:dyDescent="0.25">
      <c r="A41" s="199" t="s">
        <v>47</v>
      </c>
      <c r="B41" s="462" t="s">
        <v>916</v>
      </c>
      <c r="C41" s="395" t="str">
        <f>Ф2!C40</f>
        <v>J_004</v>
      </c>
      <c r="D41" s="395">
        <v>0</v>
      </c>
      <c r="E41" s="395">
        <v>0</v>
      </c>
      <c r="F41" s="395">
        <v>0</v>
      </c>
      <c r="G41" s="395">
        <v>0</v>
      </c>
      <c r="H41" s="395">
        <v>0</v>
      </c>
      <c r="I41" s="395">
        <v>0</v>
      </c>
      <c r="J41" s="395"/>
      <c r="K41" s="395">
        <v>0</v>
      </c>
      <c r="L41" s="395">
        <v>0</v>
      </c>
      <c r="M41" s="395">
        <v>0</v>
      </c>
      <c r="N41" s="395">
        <v>0</v>
      </c>
      <c r="O41" s="395">
        <v>0</v>
      </c>
      <c r="P41" s="395">
        <v>0</v>
      </c>
      <c r="Q41" s="395">
        <v>0</v>
      </c>
      <c r="R41" s="395"/>
      <c r="S41" s="395">
        <v>0</v>
      </c>
      <c r="T41" s="395">
        <v>0</v>
      </c>
      <c r="U41" s="395">
        <v>0</v>
      </c>
      <c r="V41" s="395">
        <v>0</v>
      </c>
      <c r="W41" s="395">
        <v>0</v>
      </c>
      <c r="X41" s="395">
        <v>0</v>
      </c>
      <c r="Y41" s="395">
        <v>0</v>
      </c>
      <c r="Z41" s="395"/>
      <c r="AA41" s="395">
        <v>0</v>
      </c>
      <c r="AB41" s="395">
        <v>0</v>
      </c>
      <c r="AC41" s="395">
        <v>0</v>
      </c>
      <c r="AD41" s="395">
        <v>0</v>
      </c>
      <c r="AE41" s="395">
        <v>0</v>
      </c>
      <c r="AF41" s="395">
        <v>0</v>
      </c>
      <c r="AG41" s="395">
        <v>0</v>
      </c>
      <c r="AH41" s="395"/>
      <c r="AI41" s="395">
        <v>0</v>
      </c>
      <c r="AJ41" s="395">
        <v>0</v>
      </c>
      <c r="AK41" s="395">
        <v>0</v>
      </c>
      <c r="AL41" s="395">
        <v>0</v>
      </c>
      <c r="AM41" s="395">
        <v>0</v>
      </c>
      <c r="AN41" s="395">
        <v>0</v>
      </c>
      <c r="AO41" s="395">
        <v>0</v>
      </c>
      <c r="AP41" s="395"/>
      <c r="AQ41" s="395">
        <v>0</v>
      </c>
      <c r="AR41" s="395">
        <v>0</v>
      </c>
      <c r="AS41" s="395">
        <v>0</v>
      </c>
      <c r="AT41" s="395">
        <v>0</v>
      </c>
      <c r="AU41" s="395">
        <v>0</v>
      </c>
      <c r="AV41" s="395">
        <v>0</v>
      </c>
      <c r="AW41" s="395">
        <v>0</v>
      </c>
      <c r="AX41" s="395"/>
      <c r="AY41" s="395">
        <v>0</v>
      </c>
      <c r="AZ41" s="395"/>
      <c r="BA41" s="395">
        <v>0</v>
      </c>
      <c r="BB41" s="395">
        <v>0</v>
      </c>
      <c r="BC41" s="395">
        <v>0</v>
      </c>
      <c r="BD41" s="395">
        <v>0</v>
      </c>
      <c r="BE41" s="395">
        <v>0</v>
      </c>
      <c r="BF41" s="395"/>
      <c r="BG41" s="395">
        <v>0</v>
      </c>
      <c r="BH41" s="395">
        <v>0</v>
      </c>
      <c r="BI41" s="395">
        <v>0</v>
      </c>
      <c r="BJ41" s="395">
        <v>0</v>
      </c>
      <c r="BK41" s="395">
        <v>0</v>
      </c>
      <c r="BL41" s="395">
        <v>0</v>
      </c>
      <c r="BM41" s="395">
        <v>0</v>
      </c>
      <c r="BN41" s="395"/>
      <c r="BO41" s="395">
        <v>0</v>
      </c>
      <c r="BP41" s="395">
        <v>0</v>
      </c>
      <c r="BQ41" s="395">
        <v>0</v>
      </c>
      <c r="BR41" s="395">
        <v>0</v>
      </c>
      <c r="BS41" s="395">
        <v>0</v>
      </c>
      <c r="BT41" s="395">
        <v>0</v>
      </c>
      <c r="BU41" s="395">
        <v>0</v>
      </c>
      <c r="BV41" s="395"/>
      <c r="BW41" s="395">
        <v>0</v>
      </c>
      <c r="BX41" s="395">
        <v>0</v>
      </c>
      <c r="BY41" s="395">
        <v>0</v>
      </c>
      <c r="BZ41" s="395">
        <v>0</v>
      </c>
      <c r="CA41" s="395">
        <v>0</v>
      </c>
      <c r="CB41" s="395">
        <v>0</v>
      </c>
      <c r="CC41" s="395">
        <v>0</v>
      </c>
      <c r="CD41" s="395"/>
      <c r="CE41" s="395">
        <v>0</v>
      </c>
      <c r="CF41" s="395">
        <f>AJ41+AZ41+BP41</f>
        <v>0</v>
      </c>
      <c r="CG41" s="395">
        <f t="shared" ref="CG41" si="24">AK41+BA41+BQ41</f>
        <v>0</v>
      </c>
      <c r="CH41" s="395">
        <f t="shared" ref="CH41" si="25">AL41+BB41+BR41</f>
        <v>0</v>
      </c>
      <c r="CI41" s="395">
        <f t="shared" ref="CI41" si="26">AM41+BC41+BS41</f>
        <v>0</v>
      </c>
      <c r="CJ41" s="395">
        <f t="shared" ref="CJ41" si="27">AN41+BD41+BT41</f>
        <v>0</v>
      </c>
      <c r="CK41" s="395">
        <f t="shared" ref="CK41" si="28">AO41+BE41+BU41</f>
        <v>0</v>
      </c>
      <c r="CL41" s="395"/>
      <c r="CM41" s="395">
        <f t="shared" ref="CM41" si="29">AQ41+BG41+BW41</f>
        <v>0</v>
      </c>
      <c r="CN41" s="395">
        <f t="shared" ref="CN41" si="30">AR41+BH41+BX41</f>
        <v>0</v>
      </c>
      <c r="CO41" s="395">
        <f t="shared" ref="CO41" si="31">AS41+BI41+BY41</f>
        <v>0</v>
      </c>
      <c r="CP41" s="395">
        <f t="shared" ref="CP41" si="32">AT41+BJ41+BZ41</f>
        <v>0</v>
      </c>
      <c r="CQ41" s="395">
        <f t="shared" ref="CQ41" si="33">AU41+BK41+CA41</f>
        <v>0</v>
      </c>
      <c r="CR41" s="395">
        <f t="shared" ref="CR41" si="34">AV41+BL41+CB41</f>
        <v>0</v>
      </c>
      <c r="CS41" s="395">
        <f t="shared" ref="CS41" si="35">AW41+BM41+CC41</f>
        <v>0</v>
      </c>
      <c r="CT41" s="395"/>
      <c r="CU41" s="395">
        <f t="shared" ref="CU41" si="36">AY41+BO41+CE41</f>
        <v>0</v>
      </c>
      <c r="CV41" s="420"/>
    </row>
    <row r="42" spans="1:100" s="409" customFormat="1" ht="31.5" x14ac:dyDescent="0.25">
      <c r="A42" s="14" t="s">
        <v>679</v>
      </c>
      <c r="B42" s="462" t="s">
        <v>915</v>
      </c>
      <c r="C42" s="395" t="str">
        <f>Ф2!C41</f>
        <v>J_005</v>
      </c>
      <c r="D42" s="395">
        <v>5</v>
      </c>
      <c r="E42" s="395"/>
      <c r="F42" s="395"/>
      <c r="G42" s="395"/>
      <c r="H42" s="395"/>
      <c r="I42" s="395"/>
      <c r="J42" s="395"/>
      <c r="K42" s="395"/>
      <c r="L42" s="395">
        <v>5</v>
      </c>
      <c r="M42" s="395"/>
      <c r="N42" s="395"/>
      <c r="O42" s="395"/>
      <c r="P42" s="395"/>
      <c r="Q42" s="395"/>
      <c r="R42" s="395"/>
      <c r="S42" s="395"/>
      <c r="T42" s="395"/>
      <c r="U42" s="395"/>
      <c r="V42" s="395"/>
      <c r="W42" s="395"/>
      <c r="X42" s="395"/>
      <c r="Y42" s="395"/>
      <c r="Z42" s="395"/>
      <c r="AA42" s="395"/>
      <c r="AB42" s="395"/>
      <c r="AC42" s="395"/>
      <c r="AD42" s="395"/>
      <c r="AE42" s="395"/>
      <c r="AF42" s="395"/>
      <c r="AG42" s="395"/>
      <c r="AH42" s="395"/>
      <c r="AI42" s="395"/>
      <c r="AJ42" s="395"/>
      <c r="AK42" s="395"/>
      <c r="AL42" s="395"/>
      <c r="AM42" s="395"/>
      <c r="AN42" s="395"/>
      <c r="AO42" s="395"/>
      <c r="AP42" s="395"/>
      <c r="AQ42" s="395"/>
      <c r="AR42" s="395"/>
      <c r="AS42" s="395"/>
      <c r="AT42" s="395"/>
      <c r="AU42" s="395"/>
      <c r="AV42" s="395"/>
      <c r="AW42" s="395"/>
      <c r="AX42" s="395"/>
      <c r="AY42" s="395"/>
      <c r="AZ42" s="395">
        <v>5</v>
      </c>
      <c r="BA42" s="395"/>
      <c r="BB42" s="395"/>
      <c r="BC42" s="395"/>
      <c r="BD42" s="395"/>
      <c r="BE42" s="395"/>
      <c r="BF42" s="395"/>
      <c r="BG42" s="395"/>
      <c r="BH42" s="395">
        <v>5</v>
      </c>
      <c r="BI42" s="395"/>
      <c r="BJ42" s="395"/>
      <c r="BK42" s="395"/>
      <c r="BL42" s="395"/>
      <c r="BM42" s="395"/>
      <c r="BN42" s="395"/>
      <c r="BO42" s="395"/>
      <c r="BP42" s="395"/>
      <c r="BQ42" s="395"/>
      <c r="BR42" s="395"/>
      <c r="BS42" s="395"/>
      <c r="BT42" s="395"/>
      <c r="BU42" s="395"/>
      <c r="BV42" s="395"/>
      <c r="BW42" s="395"/>
      <c r="BX42" s="395"/>
      <c r="BY42" s="395"/>
      <c r="BZ42" s="395"/>
      <c r="CA42" s="395"/>
      <c r="CB42" s="395"/>
      <c r="CC42" s="395"/>
      <c r="CD42" s="395"/>
      <c r="CE42" s="395"/>
      <c r="CF42" s="395">
        <f>AZ42</f>
        <v>5</v>
      </c>
      <c r="CG42" s="395"/>
      <c r="CH42" s="395"/>
      <c r="CI42" s="395"/>
      <c r="CJ42" s="395"/>
      <c r="CK42" s="395"/>
      <c r="CL42" s="395"/>
      <c r="CM42" s="395"/>
      <c r="CN42" s="395">
        <v>5</v>
      </c>
      <c r="CO42" s="395"/>
      <c r="CP42" s="395"/>
      <c r="CQ42" s="395"/>
      <c r="CR42" s="395"/>
      <c r="CS42" s="395"/>
      <c r="CT42" s="395"/>
      <c r="CU42" s="395"/>
      <c r="CV42" s="420"/>
    </row>
    <row r="43" spans="1:100" s="202" customFormat="1" ht="31.5" x14ac:dyDescent="0.25">
      <c r="A43" s="199" t="s">
        <v>115</v>
      </c>
      <c r="B43" s="11" t="s">
        <v>116</v>
      </c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00"/>
      <c r="AL43" s="200"/>
      <c r="AM43" s="200"/>
      <c r="AN43" s="200"/>
      <c r="AO43" s="200"/>
      <c r="AP43" s="200"/>
      <c r="AQ43" s="200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214"/>
      <c r="BD43" s="214"/>
      <c r="BE43" s="214"/>
      <c r="BF43" s="214"/>
      <c r="BG43" s="214"/>
      <c r="BH43" s="214"/>
      <c r="BI43" s="214"/>
      <c r="BJ43" s="214"/>
      <c r="BK43" s="214"/>
      <c r="BL43" s="214"/>
      <c r="BM43" s="214"/>
      <c r="BN43" s="214"/>
      <c r="BO43" s="214"/>
      <c r="BP43" s="214"/>
      <c r="BQ43" s="214"/>
      <c r="BR43" s="214"/>
      <c r="BS43" s="214"/>
      <c r="BT43" s="214"/>
      <c r="BU43" s="214"/>
      <c r="BV43" s="214"/>
      <c r="BW43" s="214"/>
      <c r="BX43" s="214"/>
      <c r="BY43" s="214"/>
      <c r="BZ43" s="214"/>
      <c r="CA43" s="214"/>
      <c r="CB43" s="214"/>
      <c r="CC43" s="214"/>
      <c r="CD43" s="214"/>
      <c r="CE43" s="214"/>
      <c r="CF43" s="214"/>
      <c r="CG43" s="214"/>
      <c r="CH43" s="214"/>
      <c r="CI43" s="214"/>
      <c r="CJ43" s="214"/>
      <c r="CK43" s="214"/>
      <c r="CL43" s="214"/>
      <c r="CM43" s="214"/>
      <c r="CN43" s="214"/>
      <c r="CO43" s="214"/>
      <c r="CP43" s="214"/>
      <c r="CQ43" s="214"/>
      <c r="CR43" s="214"/>
      <c r="CS43" s="214"/>
      <c r="CT43" s="214"/>
      <c r="CU43" s="214"/>
      <c r="CV43" s="214"/>
    </row>
    <row r="44" spans="1:100" s="198" customFormat="1" ht="31.5" x14ac:dyDescent="0.25">
      <c r="A44" s="196" t="s">
        <v>48</v>
      </c>
      <c r="B44" s="65" t="s">
        <v>49</v>
      </c>
      <c r="C44" s="197">
        <v>0</v>
      </c>
      <c r="D44" s="197">
        <f>D45</f>
        <v>0.4</v>
      </c>
      <c r="E44" s="197">
        <f t="shared" ref="E44:V44" si="37">E45</f>
        <v>0</v>
      </c>
      <c r="F44" s="197">
        <f t="shared" si="37"/>
        <v>1.262</v>
      </c>
      <c r="G44" s="197">
        <f t="shared" si="37"/>
        <v>0</v>
      </c>
      <c r="H44" s="197">
        <f t="shared" si="37"/>
        <v>0</v>
      </c>
      <c r="I44" s="197">
        <f t="shared" si="37"/>
        <v>0</v>
      </c>
      <c r="J44" s="197"/>
      <c r="K44" s="197">
        <f t="shared" si="37"/>
        <v>0</v>
      </c>
      <c r="L44" s="197">
        <f t="shared" si="37"/>
        <v>1.05</v>
      </c>
      <c r="M44" s="197">
        <f t="shared" si="37"/>
        <v>0</v>
      </c>
      <c r="N44" s="197">
        <f t="shared" si="37"/>
        <v>5.5820000000000007</v>
      </c>
      <c r="O44" s="197">
        <f t="shared" si="37"/>
        <v>0.55000000000000004</v>
      </c>
      <c r="P44" s="197">
        <f t="shared" si="37"/>
        <v>0</v>
      </c>
      <c r="Q44" s="197">
        <f t="shared" si="37"/>
        <v>0</v>
      </c>
      <c r="R44" s="197"/>
      <c r="S44" s="197">
        <f t="shared" si="37"/>
        <v>0</v>
      </c>
      <c r="T44" s="197">
        <f t="shared" si="37"/>
        <v>0</v>
      </c>
      <c r="U44" s="197">
        <f t="shared" si="37"/>
        <v>0</v>
      </c>
      <c r="V44" s="197">
        <f t="shared" si="37"/>
        <v>0</v>
      </c>
      <c r="W44" s="197">
        <f t="shared" ref="W44:AN44" si="38">W45</f>
        <v>0</v>
      </c>
      <c r="X44" s="197">
        <f t="shared" si="38"/>
        <v>0</v>
      </c>
      <c r="Y44" s="197">
        <f t="shared" si="38"/>
        <v>0</v>
      </c>
      <c r="Z44" s="197"/>
      <c r="AA44" s="197">
        <f t="shared" si="38"/>
        <v>0</v>
      </c>
      <c r="AB44" s="197">
        <f t="shared" si="38"/>
        <v>0</v>
      </c>
      <c r="AC44" s="197">
        <f t="shared" si="38"/>
        <v>0</v>
      </c>
      <c r="AD44" s="197">
        <f t="shared" si="38"/>
        <v>0</v>
      </c>
      <c r="AE44" s="197">
        <f t="shared" si="38"/>
        <v>0</v>
      </c>
      <c r="AF44" s="197">
        <f t="shared" si="38"/>
        <v>0</v>
      </c>
      <c r="AG44" s="197">
        <f t="shared" si="38"/>
        <v>0</v>
      </c>
      <c r="AH44" s="197"/>
      <c r="AI44" s="197">
        <f t="shared" si="38"/>
        <v>0</v>
      </c>
      <c r="AJ44" s="197">
        <f t="shared" si="38"/>
        <v>0</v>
      </c>
      <c r="AK44" s="197">
        <f t="shared" si="38"/>
        <v>0</v>
      </c>
      <c r="AL44" s="197">
        <f t="shared" si="38"/>
        <v>0</v>
      </c>
      <c r="AM44" s="197">
        <f t="shared" si="38"/>
        <v>0</v>
      </c>
      <c r="AN44" s="197">
        <f t="shared" si="38"/>
        <v>0</v>
      </c>
      <c r="AO44" s="197">
        <f t="shared" ref="AO44:BF44" si="39">AO45</f>
        <v>0</v>
      </c>
      <c r="AP44" s="197"/>
      <c r="AQ44" s="197">
        <f t="shared" si="39"/>
        <v>0</v>
      </c>
      <c r="AR44" s="197">
        <f t="shared" si="39"/>
        <v>0</v>
      </c>
      <c r="AS44" s="197">
        <f t="shared" si="39"/>
        <v>0</v>
      </c>
      <c r="AT44" s="197">
        <f t="shared" si="39"/>
        <v>0</v>
      </c>
      <c r="AU44" s="197">
        <f t="shared" si="39"/>
        <v>0</v>
      </c>
      <c r="AV44" s="197">
        <f t="shared" si="39"/>
        <v>0</v>
      </c>
      <c r="AW44" s="197">
        <f t="shared" si="39"/>
        <v>0</v>
      </c>
      <c r="AX44" s="197"/>
      <c r="AY44" s="197">
        <f t="shared" si="39"/>
        <v>0</v>
      </c>
      <c r="AZ44" s="197">
        <f t="shared" si="39"/>
        <v>0.4</v>
      </c>
      <c r="BA44" s="197">
        <f t="shared" si="39"/>
        <v>0</v>
      </c>
      <c r="BB44" s="197">
        <f t="shared" si="39"/>
        <v>1.262</v>
      </c>
      <c r="BC44" s="197">
        <f t="shared" si="39"/>
        <v>0</v>
      </c>
      <c r="BD44" s="197">
        <f t="shared" si="39"/>
        <v>0</v>
      </c>
      <c r="BE44" s="197">
        <f t="shared" si="39"/>
        <v>0</v>
      </c>
      <c r="BF44" s="197">
        <f t="shared" si="39"/>
        <v>0</v>
      </c>
      <c r="BG44" s="197">
        <f t="shared" ref="BG44:BS44" si="40">BG45</f>
        <v>0</v>
      </c>
      <c r="BH44" s="197">
        <f t="shared" si="40"/>
        <v>0.4</v>
      </c>
      <c r="BI44" s="197">
        <f t="shared" si="40"/>
        <v>0</v>
      </c>
      <c r="BJ44" s="197">
        <f t="shared" si="40"/>
        <v>1.262</v>
      </c>
      <c r="BK44" s="197">
        <f t="shared" si="40"/>
        <v>0</v>
      </c>
      <c r="BL44" s="197">
        <f t="shared" si="40"/>
        <v>0</v>
      </c>
      <c r="BM44" s="197">
        <f t="shared" si="40"/>
        <v>0</v>
      </c>
      <c r="BN44" s="197">
        <f t="shared" si="40"/>
        <v>0</v>
      </c>
      <c r="BO44" s="197">
        <f t="shared" si="40"/>
        <v>0</v>
      </c>
      <c r="BP44" s="197">
        <f t="shared" si="40"/>
        <v>0</v>
      </c>
      <c r="BQ44" s="197">
        <f t="shared" si="40"/>
        <v>0</v>
      </c>
      <c r="BR44" s="197">
        <f t="shared" si="40"/>
        <v>0</v>
      </c>
      <c r="BS44" s="197">
        <f t="shared" si="40"/>
        <v>0</v>
      </c>
      <c r="BT44" s="197">
        <f>BT45</f>
        <v>1.28</v>
      </c>
      <c r="BU44" s="197">
        <f t="shared" ref="BU44:CU44" si="41">BU45</f>
        <v>0</v>
      </c>
      <c r="BV44" s="197"/>
      <c r="BW44" s="197">
        <f t="shared" si="41"/>
        <v>0</v>
      </c>
      <c r="BX44" s="454">
        <f t="shared" si="41"/>
        <v>0.65</v>
      </c>
      <c r="BY44" s="197">
        <f t="shared" si="41"/>
        <v>0</v>
      </c>
      <c r="BZ44" s="197">
        <f t="shared" si="41"/>
        <v>4.32</v>
      </c>
      <c r="CA44" s="197">
        <f t="shared" si="41"/>
        <v>0.55000000000000004</v>
      </c>
      <c r="CB44" s="197">
        <f t="shared" si="41"/>
        <v>1.28</v>
      </c>
      <c r="CC44" s="197">
        <f t="shared" si="41"/>
        <v>0</v>
      </c>
      <c r="CD44" s="197"/>
      <c r="CE44" s="197">
        <f t="shared" si="41"/>
        <v>0</v>
      </c>
      <c r="CF44" s="197">
        <f t="shared" si="41"/>
        <v>0.4</v>
      </c>
      <c r="CG44" s="197">
        <f t="shared" si="41"/>
        <v>0</v>
      </c>
      <c r="CH44" s="197">
        <f t="shared" si="41"/>
        <v>1.262</v>
      </c>
      <c r="CI44" s="197">
        <f t="shared" si="41"/>
        <v>0</v>
      </c>
      <c r="CJ44" s="197">
        <f t="shared" si="41"/>
        <v>1.28</v>
      </c>
      <c r="CK44" s="197">
        <f t="shared" si="41"/>
        <v>0</v>
      </c>
      <c r="CL44" s="197"/>
      <c r="CM44" s="197">
        <f t="shared" si="41"/>
        <v>0</v>
      </c>
      <c r="CN44" s="197">
        <f>CN45</f>
        <v>1.05</v>
      </c>
      <c r="CO44" s="197">
        <f t="shared" si="41"/>
        <v>0</v>
      </c>
      <c r="CP44" s="197">
        <f t="shared" si="41"/>
        <v>5.5820000000000007</v>
      </c>
      <c r="CQ44" s="197">
        <f>CQ45</f>
        <v>0.55000000000000004</v>
      </c>
      <c r="CR44" s="197">
        <f t="shared" si="41"/>
        <v>0</v>
      </c>
      <c r="CS44" s="197">
        <f t="shared" si="41"/>
        <v>0</v>
      </c>
      <c r="CT44" s="197"/>
      <c r="CU44" s="197">
        <f t="shared" si="41"/>
        <v>0</v>
      </c>
      <c r="CV44" s="211"/>
    </row>
    <row r="45" spans="1:100" s="202" customFormat="1" x14ac:dyDescent="0.25">
      <c r="A45" s="199" t="s">
        <v>75</v>
      </c>
      <c r="B45" s="11" t="s">
        <v>76</v>
      </c>
      <c r="C45" s="200">
        <v>0</v>
      </c>
      <c r="D45" s="200">
        <f>SUM(D46:D49)</f>
        <v>0.4</v>
      </c>
      <c r="E45" s="200">
        <f t="shared" ref="E45:BP45" si="42">SUM(E46:E49)</f>
        <v>0</v>
      </c>
      <c r="F45" s="200">
        <f t="shared" si="42"/>
        <v>1.262</v>
      </c>
      <c r="G45" s="200">
        <f t="shared" si="42"/>
        <v>0</v>
      </c>
      <c r="H45" s="200">
        <f t="shared" si="42"/>
        <v>0</v>
      </c>
      <c r="I45" s="200">
        <f t="shared" si="42"/>
        <v>0</v>
      </c>
      <c r="J45" s="200">
        <f t="shared" si="42"/>
        <v>0</v>
      </c>
      <c r="K45" s="200">
        <f t="shared" si="42"/>
        <v>0</v>
      </c>
      <c r="L45" s="200">
        <f t="shared" si="42"/>
        <v>1.05</v>
      </c>
      <c r="M45" s="200">
        <f t="shared" si="42"/>
        <v>0</v>
      </c>
      <c r="N45" s="200">
        <f t="shared" si="42"/>
        <v>5.5820000000000007</v>
      </c>
      <c r="O45" s="200">
        <f t="shared" si="42"/>
        <v>0.55000000000000004</v>
      </c>
      <c r="P45" s="200">
        <f t="shared" si="42"/>
        <v>0</v>
      </c>
      <c r="Q45" s="200">
        <f t="shared" si="42"/>
        <v>0</v>
      </c>
      <c r="R45" s="200">
        <f t="shared" si="42"/>
        <v>0</v>
      </c>
      <c r="S45" s="200">
        <f t="shared" si="42"/>
        <v>0</v>
      </c>
      <c r="T45" s="200">
        <f t="shared" si="42"/>
        <v>0</v>
      </c>
      <c r="U45" s="200">
        <f t="shared" si="42"/>
        <v>0</v>
      </c>
      <c r="V45" s="200">
        <f t="shared" si="42"/>
        <v>0</v>
      </c>
      <c r="W45" s="200">
        <f t="shared" si="42"/>
        <v>0</v>
      </c>
      <c r="X45" s="200">
        <f t="shared" si="42"/>
        <v>0</v>
      </c>
      <c r="Y45" s="200">
        <f t="shared" si="42"/>
        <v>0</v>
      </c>
      <c r="Z45" s="200">
        <f t="shared" si="42"/>
        <v>0</v>
      </c>
      <c r="AA45" s="200">
        <f t="shared" si="42"/>
        <v>0</v>
      </c>
      <c r="AB45" s="200">
        <f t="shared" si="42"/>
        <v>0</v>
      </c>
      <c r="AC45" s="200">
        <f t="shared" si="42"/>
        <v>0</v>
      </c>
      <c r="AD45" s="200">
        <f t="shared" si="42"/>
        <v>0</v>
      </c>
      <c r="AE45" s="200">
        <f t="shared" si="42"/>
        <v>0</v>
      </c>
      <c r="AF45" s="200">
        <f t="shared" si="42"/>
        <v>0</v>
      </c>
      <c r="AG45" s="200">
        <f t="shared" si="42"/>
        <v>0</v>
      </c>
      <c r="AH45" s="200">
        <f t="shared" si="42"/>
        <v>0</v>
      </c>
      <c r="AI45" s="200">
        <f t="shared" si="42"/>
        <v>0</v>
      </c>
      <c r="AJ45" s="200">
        <f t="shared" si="42"/>
        <v>0</v>
      </c>
      <c r="AK45" s="200">
        <f t="shared" si="42"/>
        <v>0</v>
      </c>
      <c r="AL45" s="200">
        <f t="shared" si="42"/>
        <v>0</v>
      </c>
      <c r="AM45" s="200">
        <f t="shared" si="42"/>
        <v>0</v>
      </c>
      <c r="AN45" s="200">
        <f t="shared" si="42"/>
        <v>0</v>
      </c>
      <c r="AO45" s="200">
        <f t="shared" si="42"/>
        <v>0</v>
      </c>
      <c r="AP45" s="200">
        <f t="shared" si="42"/>
        <v>0</v>
      </c>
      <c r="AQ45" s="200">
        <f t="shared" si="42"/>
        <v>0</v>
      </c>
      <c r="AR45" s="200">
        <f t="shared" si="42"/>
        <v>0</v>
      </c>
      <c r="AS45" s="200">
        <f t="shared" si="42"/>
        <v>0</v>
      </c>
      <c r="AT45" s="200">
        <f t="shared" si="42"/>
        <v>0</v>
      </c>
      <c r="AU45" s="200">
        <f t="shared" si="42"/>
        <v>0</v>
      </c>
      <c r="AV45" s="200">
        <f t="shared" si="42"/>
        <v>0</v>
      </c>
      <c r="AW45" s="200">
        <f t="shared" si="42"/>
        <v>0</v>
      </c>
      <c r="AX45" s="200">
        <f t="shared" si="42"/>
        <v>0</v>
      </c>
      <c r="AY45" s="200">
        <f t="shared" si="42"/>
        <v>0</v>
      </c>
      <c r="AZ45" s="200">
        <f t="shared" si="42"/>
        <v>0.4</v>
      </c>
      <c r="BA45" s="200">
        <f t="shared" si="42"/>
        <v>0</v>
      </c>
      <c r="BB45" s="200">
        <f t="shared" si="42"/>
        <v>1.262</v>
      </c>
      <c r="BC45" s="200">
        <f t="shared" si="42"/>
        <v>0</v>
      </c>
      <c r="BD45" s="200">
        <f t="shared" si="42"/>
        <v>0</v>
      </c>
      <c r="BE45" s="200">
        <f t="shared" si="42"/>
        <v>0</v>
      </c>
      <c r="BF45" s="200">
        <f t="shared" si="42"/>
        <v>0</v>
      </c>
      <c r="BG45" s="200">
        <f t="shared" si="42"/>
        <v>0</v>
      </c>
      <c r="BH45" s="200">
        <f t="shared" si="42"/>
        <v>0.4</v>
      </c>
      <c r="BI45" s="200">
        <f t="shared" si="42"/>
        <v>0</v>
      </c>
      <c r="BJ45" s="200">
        <f t="shared" si="42"/>
        <v>1.262</v>
      </c>
      <c r="BK45" s="200">
        <f t="shared" si="42"/>
        <v>0</v>
      </c>
      <c r="BL45" s="200">
        <f t="shared" si="42"/>
        <v>0</v>
      </c>
      <c r="BM45" s="200">
        <f t="shared" si="42"/>
        <v>0</v>
      </c>
      <c r="BN45" s="200">
        <f t="shared" si="42"/>
        <v>0</v>
      </c>
      <c r="BO45" s="200">
        <f t="shared" si="42"/>
        <v>0</v>
      </c>
      <c r="BP45" s="200">
        <f t="shared" si="42"/>
        <v>0</v>
      </c>
      <c r="BQ45" s="200">
        <f t="shared" ref="BQ45:CE45" si="43">SUM(BQ46:BQ49)</f>
        <v>0</v>
      </c>
      <c r="BR45" s="200">
        <f t="shared" si="43"/>
        <v>0</v>
      </c>
      <c r="BS45" s="200">
        <f t="shared" si="43"/>
        <v>0</v>
      </c>
      <c r="BT45" s="200">
        <f t="shared" si="43"/>
        <v>1.28</v>
      </c>
      <c r="BU45" s="200">
        <f t="shared" si="43"/>
        <v>0</v>
      </c>
      <c r="BV45" s="200">
        <f t="shared" si="43"/>
        <v>0</v>
      </c>
      <c r="BW45" s="200">
        <f t="shared" si="43"/>
        <v>0</v>
      </c>
      <c r="BX45" s="455">
        <f t="shared" si="43"/>
        <v>0.65</v>
      </c>
      <c r="BY45" s="200">
        <f t="shared" si="43"/>
        <v>0</v>
      </c>
      <c r="BZ45" s="200">
        <f t="shared" si="43"/>
        <v>4.32</v>
      </c>
      <c r="CA45" s="200">
        <f t="shared" si="43"/>
        <v>0.55000000000000004</v>
      </c>
      <c r="CB45" s="200">
        <f t="shared" si="43"/>
        <v>1.28</v>
      </c>
      <c r="CC45" s="200">
        <f t="shared" si="43"/>
        <v>0</v>
      </c>
      <c r="CD45" s="200">
        <f t="shared" si="43"/>
        <v>0</v>
      </c>
      <c r="CE45" s="200">
        <f t="shared" si="43"/>
        <v>0</v>
      </c>
      <c r="CF45" s="200">
        <f>SUM(CF46:CF49)</f>
        <v>0.4</v>
      </c>
      <c r="CG45" s="200">
        <f t="shared" ref="CG45:CU45" si="44">SUM(CG46:CG49)</f>
        <v>0</v>
      </c>
      <c r="CH45" s="200">
        <f t="shared" si="44"/>
        <v>1.262</v>
      </c>
      <c r="CI45" s="200">
        <f t="shared" si="44"/>
        <v>0</v>
      </c>
      <c r="CJ45" s="200">
        <f t="shared" si="44"/>
        <v>1.28</v>
      </c>
      <c r="CK45" s="200">
        <f t="shared" si="44"/>
        <v>0</v>
      </c>
      <c r="CL45" s="200">
        <f t="shared" si="44"/>
        <v>0</v>
      </c>
      <c r="CM45" s="200">
        <f t="shared" si="44"/>
        <v>0</v>
      </c>
      <c r="CN45" s="200">
        <f t="shared" si="44"/>
        <v>1.05</v>
      </c>
      <c r="CO45" s="200">
        <f t="shared" si="44"/>
        <v>0</v>
      </c>
      <c r="CP45" s="200">
        <f t="shared" si="44"/>
        <v>5.5820000000000007</v>
      </c>
      <c r="CQ45" s="200">
        <f t="shared" si="44"/>
        <v>0.55000000000000004</v>
      </c>
      <c r="CR45" s="200">
        <f t="shared" si="44"/>
        <v>0</v>
      </c>
      <c r="CS45" s="200">
        <f t="shared" si="44"/>
        <v>0</v>
      </c>
      <c r="CT45" s="200">
        <f t="shared" si="44"/>
        <v>0</v>
      </c>
      <c r="CU45" s="200">
        <f t="shared" si="44"/>
        <v>0</v>
      </c>
      <c r="CV45" s="214"/>
    </row>
    <row r="46" spans="1:100" s="409" customFormat="1" ht="47.25" x14ac:dyDescent="0.25">
      <c r="A46" s="14" t="s">
        <v>77</v>
      </c>
      <c r="B46" s="463" t="s">
        <v>917</v>
      </c>
      <c r="C46" s="395" t="str">
        <f>Ф2!C45</f>
        <v>J_006</v>
      </c>
      <c r="D46" s="395">
        <v>0.4</v>
      </c>
      <c r="E46" s="395"/>
      <c r="F46" s="395">
        <v>1.262</v>
      </c>
      <c r="G46" s="395"/>
      <c r="H46" s="395"/>
      <c r="I46" s="395"/>
      <c r="J46" s="395"/>
      <c r="K46" s="395"/>
      <c r="L46" s="395">
        <v>0.4</v>
      </c>
      <c r="M46" s="395"/>
      <c r="N46" s="395">
        <f>'Ф5 20г'!P47</f>
        <v>1.262</v>
      </c>
      <c r="O46" s="395"/>
      <c r="P46" s="395"/>
      <c r="Q46" s="395"/>
      <c r="R46" s="395"/>
      <c r="S46" s="395"/>
      <c r="T46" s="395"/>
      <c r="U46" s="395"/>
      <c r="V46" s="395"/>
      <c r="W46" s="395"/>
      <c r="X46" s="395"/>
      <c r="Y46" s="395"/>
      <c r="Z46" s="395"/>
      <c r="AA46" s="395"/>
      <c r="AB46" s="395"/>
      <c r="AC46" s="395"/>
      <c r="AD46" s="395"/>
      <c r="AE46" s="395"/>
      <c r="AF46" s="395"/>
      <c r="AG46" s="395"/>
      <c r="AH46" s="395"/>
      <c r="AI46" s="395"/>
      <c r="AJ46" s="395"/>
      <c r="AK46" s="395"/>
      <c r="AL46" s="395"/>
      <c r="AM46" s="395"/>
      <c r="AN46" s="395"/>
      <c r="AO46" s="395"/>
      <c r="AP46" s="395"/>
      <c r="AQ46" s="395"/>
      <c r="AR46" s="395"/>
      <c r="AS46" s="395"/>
      <c r="AT46" s="395"/>
      <c r="AU46" s="395"/>
      <c r="AV46" s="395"/>
      <c r="AW46" s="395"/>
      <c r="AX46" s="395"/>
      <c r="AY46" s="395"/>
      <c r="AZ46" s="395">
        <f>Ф6!AE47</f>
        <v>0.4</v>
      </c>
      <c r="BA46" s="395"/>
      <c r="BB46" s="395">
        <f>Ф6!AG47</f>
        <v>1.262</v>
      </c>
      <c r="BC46" s="395"/>
      <c r="BD46" s="395"/>
      <c r="BE46" s="395"/>
      <c r="BF46" s="395"/>
      <c r="BG46" s="420"/>
      <c r="BH46" s="395">
        <f>L46</f>
        <v>0.4</v>
      </c>
      <c r="BI46" s="395">
        <f t="shared" ref="BI46:BN46" si="45">M46</f>
        <v>0</v>
      </c>
      <c r="BJ46" s="395">
        <f t="shared" si="45"/>
        <v>1.262</v>
      </c>
      <c r="BK46" s="395">
        <f t="shared" si="45"/>
        <v>0</v>
      </c>
      <c r="BL46" s="395">
        <f t="shared" si="45"/>
        <v>0</v>
      </c>
      <c r="BM46" s="395">
        <f t="shared" si="45"/>
        <v>0</v>
      </c>
      <c r="BN46" s="395">
        <f t="shared" si="45"/>
        <v>0</v>
      </c>
      <c r="BO46" s="420"/>
      <c r="BP46" s="420"/>
      <c r="BQ46" s="420"/>
      <c r="BR46" s="420"/>
      <c r="BS46" s="420"/>
      <c r="BT46" s="395"/>
      <c r="BU46" s="395"/>
      <c r="BV46" s="395"/>
      <c r="BW46" s="395"/>
      <c r="BX46" s="395"/>
      <c r="BY46" s="395"/>
      <c r="BZ46" s="395"/>
      <c r="CA46" s="395"/>
      <c r="CB46" s="395"/>
      <c r="CC46" s="395"/>
      <c r="CD46" s="395"/>
      <c r="CE46" s="395"/>
      <c r="CF46" s="395">
        <f>AZ46</f>
        <v>0.4</v>
      </c>
      <c r="CG46" s="395">
        <f t="shared" ref="CG46:CJ46" si="46">BA46</f>
        <v>0</v>
      </c>
      <c r="CH46" s="395">
        <f t="shared" si="46"/>
        <v>1.262</v>
      </c>
      <c r="CI46" s="395">
        <f t="shared" si="46"/>
        <v>0</v>
      </c>
      <c r="CJ46" s="395">
        <f t="shared" si="46"/>
        <v>0</v>
      </c>
      <c r="CK46" s="395"/>
      <c r="CL46" s="395"/>
      <c r="CM46" s="395"/>
      <c r="CN46" s="395">
        <f>BH46</f>
        <v>0.4</v>
      </c>
      <c r="CO46" s="395"/>
      <c r="CP46" s="395">
        <f t="shared" ref="CP46:CP49" si="47">AT46+BJ46+BZ46</f>
        <v>1.262</v>
      </c>
      <c r="CQ46" s="395"/>
      <c r="CR46" s="395">
        <f>AV46+BL46+CB46</f>
        <v>0</v>
      </c>
      <c r="CS46" s="395"/>
      <c r="CT46" s="395"/>
      <c r="CU46" s="395"/>
      <c r="CV46" s="420"/>
    </row>
    <row r="47" spans="1:100" s="409" customFormat="1" ht="47.25" x14ac:dyDescent="0.25">
      <c r="A47" s="448" t="s">
        <v>864</v>
      </c>
      <c r="B47" s="463" t="s">
        <v>918</v>
      </c>
      <c r="C47" s="395" t="str">
        <f>Ф2!C46</f>
        <v>K_008</v>
      </c>
      <c r="D47" s="395"/>
      <c r="E47" s="395"/>
      <c r="F47" s="395"/>
      <c r="G47" s="395"/>
      <c r="H47" s="395"/>
      <c r="I47" s="395"/>
      <c r="J47" s="395"/>
      <c r="K47" s="395"/>
      <c r="L47" s="395">
        <f>Ф6!AZ48</f>
        <v>0.4</v>
      </c>
      <c r="M47" s="395"/>
      <c r="N47" s="395">
        <f>Ф6!BB48-Ф7!O47</f>
        <v>2.7</v>
      </c>
      <c r="O47" s="395">
        <v>0.3</v>
      </c>
      <c r="P47" s="395"/>
      <c r="Q47" s="395"/>
      <c r="R47" s="395"/>
      <c r="S47" s="395"/>
      <c r="T47" s="395"/>
      <c r="U47" s="395"/>
      <c r="V47" s="395"/>
      <c r="W47" s="395"/>
      <c r="X47" s="395"/>
      <c r="Y47" s="395"/>
      <c r="Z47" s="395"/>
      <c r="AA47" s="395"/>
      <c r="AB47" s="395"/>
      <c r="AC47" s="395"/>
      <c r="AD47" s="395"/>
      <c r="AE47" s="395"/>
      <c r="AF47" s="395"/>
      <c r="AG47" s="395"/>
      <c r="AH47" s="395"/>
      <c r="AI47" s="395"/>
      <c r="AJ47" s="395"/>
      <c r="AK47" s="395"/>
      <c r="AL47" s="395"/>
      <c r="AM47" s="395"/>
      <c r="AN47" s="395"/>
      <c r="AO47" s="395"/>
      <c r="AP47" s="395"/>
      <c r="AQ47" s="395"/>
      <c r="AR47" s="395"/>
      <c r="AS47" s="395"/>
      <c r="AT47" s="395"/>
      <c r="AU47" s="395"/>
      <c r="AV47" s="395"/>
      <c r="AW47" s="395"/>
      <c r="AX47" s="395"/>
      <c r="AY47" s="395"/>
      <c r="AZ47" s="395"/>
      <c r="BA47" s="395"/>
      <c r="BB47" s="395"/>
      <c r="BC47" s="395"/>
      <c r="BD47" s="395"/>
      <c r="BE47" s="395"/>
      <c r="BF47" s="395"/>
      <c r="BG47" s="420"/>
      <c r="BH47" s="395"/>
      <c r="BI47" s="395"/>
      <c r="BJ47" s="395"/>
      <c r="BK47" s="395"/>
      <c r="BL47" s="395"/>
      <c r="BM47" s="395"/>
      <c r="BN47" s="395"/>
      <c r="BO47" s="420"/>
      <c r="BP47" s="420"/>
      <c r="BQ47" s="420"/>
      <c r="BR47" s="420"/>
      <c r="BS47" s="420"/>
      <c r="BT47" s="395"/>
      <c r="BU47" s="395"/>
      <c r="BV47" s="395"/>
      <c r="BW47" s="395"/>
      <c r="BX47" s="456">
        <f>L47</f>
        <v>0.4</v>
      </c>
      <c r="BY47" s="456">
        <f t="shared" ref="BY47:CE48" si="48">M47</f>
        <v>0</v>
      </c>
      <c r="BZ47" s="456">
        <f t="shared" si="48"/>
        <v>2.7</v>
      </c>
      <c r="CA47" s="456">
        <f t="shared" si="48"/>
        <v>0.3</v>
      </c>
      <c r="CB47" s="395">
        <f t="shared" si="48"/>
        <v>0</v>
      </c>
      <c r="CC47" s="395">
        <f t="shared" si="48"/>
        <v>0</v>
      </c>
      <c r="CD47" s="395">
        <f t="shared" si="48"/>
        <v>0</v>
      </c>
      <c r="CE47" s="395">
        <f t="shared" si="48"/>
        <v>0</v>
      </c>
      <c r="CF47" s="395"/>
      <c r="CG47" s="395"/>
      <c r="CH47" s="395"/>
      <c r="CI47" s="395"/>
      <c r="CJ47" s="395"/>
      <c r="CK47" s="395"/>
      <c r="CL47" s="395"/>
      <c r="CM47" s="395"/>
      <c r="CN47" s="395">
        <f>BX47</f>
        <v>0.4</v>
      </c>
      <c r="CO47" s="395">
        <f t="shared" ref="CO47:CU48" si="49">BY47</f>
        <v>0</v>
      </c>
      <c r="CP47" s="395">
        <f t="shared" si="49"/>
        <v>2.7</v>
      </c>
      <c r="CQ47" s="395">
        <f t="shared" si="49"/>
        <v>0.3</v>
      </c>
      <c r="CR47" s="395">
        <f t="shared" si="49"/>
        <v>0</v>
      </c>
      <c r="CS47" s="395">
        <f t="shared" si="49"/>
        <v>0</v>
      </c>
      <c r="CT47" s="395">
        <f t="shared" si="49"/>
        <v>0</v>
      </c>
      <c r="CU47" s="395">
        <f t="shared" si="49"/>
        <v>0</v>
      </c>
      <c r="CV47" s="636" t="s">
        <v>879</v>
      </c>
    </row>
    <row r="48" spans="1:100" s="409" customFormat="1" ht="47.25" x14ac:dyDescent="0.25">
      <c r="A48" s="448" t="s">
        <v>875</v>
      </c>
      <c r="B48" s="463" t="s">
        <v>919</v>
      </c>
      <c r="C48" s="395" t="str">
        <f>Ф2!C47</f>
        <v>K_009</v>
      </c>
      <c r="D48" s="395"/>
      <c r="E48" s="395"/>
      <c r="F48" s="395"/>
      <c r="G48" s="395"/>
      <c r="H48" s="395"/>
      <c r="I48" s="395"/>
      <c r="J48" s="395"/>
      <c r="K48" s="395"/>
      <c r="L48" s="395">
        <f>Ф6!AZ49</f>
        <v>0.25</v>
      </c>
      <c r="M48" s="395"/>
      <c r="N48" s="395">
        <f>Ф6!BB49-Ф7!O48</f>
        <v>1.62</v>
      </c>
      <c r="O48" s="395">
        <v>0.25</v>
      </c>
      <c r="P48" s="395"/>
      <c r="Q48" s="395"/>
      <c r="R48" s="395"/>
      <c r="S48" s="395"/>
      <c r="T48" s="395"/>
      <c r="U48" s="395"/>
      <c r="V48" s="395"/>
      <c r="W48" s="395"/>
      <c r="X48" s="395"/>
      <c r="Y48" s="395"/>
      <c r="Z48" s="395"/>
      <c r="AA48" s="395"/>
      <c r="AB48" s="395"/>
      <c r="AC48" s="395"/>
      <c r="AD48" s="395"/>
      <c r="AE48" s="395"/>
      <c r="AF48" s="395"/>
      <c r="AG48" s="395"/>
      <c r="AH48" s="395"/>
      <c r="AI48" s="395"/>
      <c r="AJ48" s="395"/>
      <c r="AK48" s="395"/>
      <c r="AL48" s="395"/>
      <c r="AM48" s="395"/>
      <c r="AN48" s="395"/>
      <c r="AO48" s="395"/>
      <c r="AP48" s="395"/>
      <c r="AQ48" s="395"/>
      <c r="AR48" s="395"/>
      <c r="AS48" s="395"/>
      <c r="AT48" s="395"/>
      <c r="AU48" s="395"/>
      <c r="AV48" s="395"/>
      <c r="AW48" s="395"/>
      <c r="AX48" s="395"/>
      <c r="AY48" s="395"/>
      <c r="AZ48" s="395"/>
      <c r="BA48" s="395"/>
      <c r="BB48" s="395"/>
      <c r="BC48" s="395"/>
      <c r="BD48" s="395"/>
      <c r="BE48" s="395"/>
      <c r="BF48" s="395"/>
      <c r="BG48" s="420"/>
      <c r="BH48" s="395"/>
      <c r="BI48" s="395"/>
      <c r="BJ48" s="395"/>
      <c r="BK48" s="395"/>
      <c r="BL48" s="395"/>
      <c r="BM48" s="395"/>
      <c r="BN48" s="395"/>
      <c r="BO48" s="420"/>
      <c r="BP48" s="420"/>
      <c r="BQ48" s="420"/>
      <c r="BR48" s="420"/>
      <c r="BS48" s="420"/>
      <c r="BT48" s="395"/>
      <c r="BU48" s="395"/>
      <c r="BV48" s="395"/>
      <c r="BW48" s="395"/>
      <c r="BX48" s="456">
        <f>L48</f>
        <v>0.25</v>
      </c>
      <c r="BY48" s="456">
        <f t="shared" si="48"/>
        <v>0</v>
      </c>
      <c r="BZ48" s="456">
        <f t="shared" si="48"/>
        <v>1.62</v>
      </c>
      <c r="CA48" s="456">
        <f t="shared" si="48"/>
        <v>0.25</v>
      </c>
      <c r="CB48" s="395">
        <f t="shared" si="48"/>
        <v>0</v>
      </c>
      <c r="CC48" s="395">
        <f t="shared" si="48"/>
        <v>0</v>
      </c>
      <c r="CD48" s="395">
        <f t="shared" si="48"/>
        <v>0</v>
      </c>
      <c r="CE48" s="395">
        <f t="shared" si="48"/>
        <v>0</v>
      </c>
      <c r="CF48" s="395"/>
      <c r="CG48" s="395"/>
      <c r="CH48" s="395"/>
      <c r="CI48" s="395"/>
      <c r="CJ48" s="395"/>
      <c r="CK48" s="395"/>
      <c r="CL48" s="395"/>
      <c r="CM48" s="395"/>
      <c r="CN48" s="395">
        <f>BX48</f>
        <v>0.25</v>
      </c>
      <c r="CO48" s="395">
        <f t="shared" si="49"/>
        <v>0</v>
      </c>
      <c r="CP48" s="395">
        <f t="shared" si="49"/>
        <v>1.62</v>
      </c>
      <c r="CQ48" s="395">
        <f t="shared" si="49"/>
        <v>0.25</v>
      </c>
      <c r="CR48" s="395">
        <f t="shared" si="49"/>
        <v>0</v>
      </c>
      <c r="CS48" s="395">
        <f t="shared" si="49"/>
        <v>0</v>
      </c>
      <c r="CT48" s="395">
        <f t="shared" si="49"/>
        <v>0</v>
      </c>
      <c r="CU48" s="395">
        <f t="shared" si="49"/>
        <v>0</v>
      </c>
      <c r="CV48" s="637"/>
    </row>
    <row r="49" spans="1:100" s="450" customFormat="1" ht="31.5" x14ac:dyDescent="0.25">
      <c r="A49" s="448" t="s">
        <v>876</v>
      </c>
      <c r="B49" s="558" t="s">
        <v>920</v>
      </c>
      <c r="C49" s="449" t="str">
        <f>Ф2!C48</f>
        <v>I_003</v>
      </c>
      <c r="D49" s="449">
        <v>0</v>
      </c>
      <c r="E49" s="449">
        <v>0</v>
      </c>
      <c r="F49" s="449">
        <v>0</v>
      </c>
      <c r="G49" s="449">
        <v>0</v>
      </c>
      <c r="H49" s="449">
        <v>0</v>
      </c>
      <c r="I49" s="449">
        <v>0</v>
      </c>
      <c r="J49" s="449"/>
      <c r="K49" s="449">
        <v>0</v>
      </c>
      <c r="L49" s="449">
        <v>0</v>
      </c>
      <c r="M49" s="449">
        <v>0</v>
      </c>
      <c r="N49" s="449">
        <v>0</v>
      </c>
      <c r="O49" s="449">
        <v>0</v>
      </c>
      <c r="P49" s="449">
        <v>0</v>
      </c>
      <c r="Q49" s="449">
        <v>0</v>
      </c>
      <c r="R49" s="449"/>
      <c r="S49" s="449">
        <v>0</v>
      </c>
      <c r="T49" s="449">
        <v>0</v>
      </c>
      <c r="U49" s="449">
        <v>0</v>
      </c>
      <c r="V49" s="449">
        <v>0</v>
      </c>
      <c r="W49" s="449">
        <v>0</v>
      </c>
      <c r="X49" s="449">
        <v>0</v>
      </c>
      <c r="Y49" s="449">
        <v>0</v>
      </c>
      <c r="Z49" s="449"/>
      <c r="AA49" s="449">
        <v>0</v>
      </c>
      <c r="AB49" s="449">
        <v>0</v>
      </c>
      <c r="AC49" s="449">
        <v>0</v>
      </c>
      <c r="AD49" s="449">
        <v>0</v>
      </c>
      <c r="AE49" s="449">
        <v>0</v>
      </c>
      <c r="AF49" s="449">
        <v>0</v>
      </c>
      <c r="AG49" s="449">
        <v>0</v>
      </c>
      <c r="AH49" s="449"/>
      <c r="AI49" s="449">
        <v>0</v>
      </c>
      <c r="AJ49" s="449">
        <v>0</v>
      </c>
      <c r="AK49" s="449">
        <v>0</v>
      </c>
      <c r="AL49" s="449">
        <v>0</v>
      </c>
      <c r="AM49" s="449">
        <v>0</v>
      </c>
      <c r="AN49" s="449">
        <v>0</v>
      </c>
      <c r="AO49" s="449">
        <v>0</v>
      </c>
      <c r="AP49" s="449"/>
      <c r="AQ49" s="449">
        <v>0</v>
      </c>
      <c r="AR49" s="449">
        <v>0</v>
      </c>
      <c r="AS49" s="449">
        <v>0</v>
      </c>
      <c r="AT49" s="449">
        <v>0</v>
      </c>
      <c r="AU49" s="449">
        <v>0</v>
      </c>
      <c r="AV49" s="449">
        <v>0</v>
      </c>
      <c r="AW49" s="449">
        <v>0</v>
      </c>
      <c r="AX49" s="449"/>
      <c r="AY49" s="449">
        <v>0</v>
      </c>
      <c r="AZ49" s="449">
        <v>0</v>
      </c>
      <c r="BA49" s="449">
        <v>0</v>
      </c>
      <c r="BB49" s="449">
        <v>0</v>
      </c>
      <c r="BC49" s="449">
        <v>0</v>
      </c>
      <c r="BD49" s="449">
        <v>0</v>
      </c>
      <c r="BE49" s="449">
        <v>0</v>
      </c>
      <c r="BF49" s="449"/>
      <c r="BG49" s="449">
        <v>0</v>
      </c>
      <c r="BH49" s="449">
        <v>0</v>
      </c>
      <c r="BI49" s="449">
        <v>0</v>
      </c>
      <c r="BJ49" s="449">
        <v>0</v>
      </c>
      <c r="BK49" s="449">
        <v>0</v>
      </c>
      <c r="BL49" s="449">
        <v>0</v>
      </c>
      <c r="BM49" s="449">
        <v>0</v>
      </c>
      <c r="BN49" s="449"/>
      <c r="BO49" s="449">
        <v>0</v>
      </c>
      <c r="BP49" s="449">
        <v>0</v>
      </c>
      <c r="BQ49" s="449">
        <v>0</v>
      </c>
      <c r="BR49" s="449">
        <v>0</v>
      </c>
      <c r="BS49" s="449">
        <v>0</v>
      </c>
      <c r="BT49" s="449">
        <v>1.28</v>
      </c>
      <c r="BU49" s="449">
        <v>0</v>
      </c>
      <c r="BV49" s="449"/>
      <c r="BW49" s="449">
        <v>0</v>
      </c>
      <c r="BX49" s="449">
        <v>0</v>
      </c>
      <c r="BY49" s="449">
        <v>0</v>
      </c>
      <c r="BZ49" s="449">
        <v>0</v>
      </c>
      <c r="CA49" s="449">
        <v>0</v>
      </c>
      <c r="CB49" s="449">
        <v>1.28</v>
      </c>
      <c r="CC49" s="449">
        <v>0</v>
      </c>
      <c r="CD49" s="449"/>
      <c r="CE49" s="449">
        <v>0</v>
      </c>
      <c r="CF49" s="449">
        <f>AJ49+AZ49+BP49</f>
        <v>0</v>
      </c>
      <c r="CG49" s="449">
        <f t="shared" ref="CG49" si="50">AK49+BA49+BQ49</f>
        <v>0</v>
      </c>
      <c r="CH49" s="449">
        <f t="shared" ref="CH49" si="51">AL49+BB49+BR49</f>
        <v>0</v>
      </c>
      <c r="CI49" s="449">
        <f t="shared" ref="CI49" si="52">AM49+BC49+BS49</f>
        <v>0</v>
      </c>
      <c r="CJ49" s="449">
        <f t="shared" ref="CJ49" si="53">AN49+BD49+BT49</f>
        <v>1.28</v>
      </c>
      <c r="CK49" s="449">
        <f t="shared" ref="CK49" si="54">AO49+BE49+BU49</f>
        <v>0</v>
      </c>
      <c r="CL49" s="449"/>
      <c r="CM49" s="449">
        <f t="shared" ref="CM49" si="55">AQ49+BG49+BW49</f>
        <v>0</v>
      </c>
      <c r="CN49" s="449">
        <f t="shared" ref="CN49" si="56">AR49+BH49+BX49</f>
        <v>0</v>
      </c>
      <c r="CO49" s="449">
        <f t="shared" ref="CO49" si="57">AS49+BI49+BY49</f>
        <v>0</v>
      </c>
      <c r="CP49" s="449">
        <f t="shared" si="47"/>
        <v>0</v>
      </c>
      <c r="CQ49" s="449">
        <f t="shared" ref="CQ49" si="58">AU49+BK49+CA49</f>
        <v>0</v>
      </c>
      <c r="CR49" s="449">
        <v>0</v>
      </c>
      <c r="CS49" s="449">
        <f t="shared" ref="CS49" si="59">AW49+BM49+CC49</f>
        <v>0</v>
      </c>
      <c r="CT49" s="449"/>
      <c r="CU49" s="449">
        <f t="shared" ref="CU49" si="60">AY49+BO49+CE49</f>
        <v>0</v>
      </c>
      <c r="CV49" s="451"/>
    </row>
    <row r="50" spans="1:100" s="202" customFormat="1" ht="31.5" hidden="1" x14ac:dyDescent="0.25">
      <c r="A50" s="199" t="s">
        <v>117</v>
      </c>
      <c r="B50" s="11" t="s">
        <v>118</v>
      </c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200"/>
      <c r="AF50" s="200"/>
      <c r="AG50" s="200"/>
      <c r="AH50" s="200"/>
      <c r="AI50" s="200"/>
      <c r="AJ50" s="200"/>
      <c r="AK50" s="200"/>
      <c r="AL50" s="200"/>
      <c r="AM50" s="200"/>
      <c r="AN50" s="200"/>
      <c r="AO50" s="200"/>
      <c r="AP50" s="200"/>
      <c r="AQ50" s="200"/>
      <c r="AR50" s="214"/>
      <c r="AS50" s="214"/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14"/>
      <c r="BF50" s="214"/>
      <c r="BG50" s="214"/>
      <c r="BH50" s="214"/>
      <c r="BI50" s="214"/>
      <c r="BJ50" s="214"/>
      <c r="BK50" s="214"/>
      <c r="BL50" s="214"/>
      <c r="BM50" s="214"/>
      <c r="BN50" s="214"/>
      <c r="BO50" s="214"/>
      <c r="BP50" s="214"/>
      <c r="BQ50" s="214"/>
      <c r="BR50" s="214"/>
      <c r="BS50" s="214"/>
      <c r="BT50" s="214"/>
      <c r="BU50" s="214"/>
      <c r="BV50" s="214"/>
      <c r="BW50" s="214"/>
      <c r="BX50" s="214"/>
      <c r="BY50" s="214"/>
      <c r="BZ50" s="214"/>
      <c r="CA50" s="214"/>
      <c r="CB50" s="214"/>
      <c r="CC50" s="214"/>
      <c r="CD50" s="214"/>
      <c r="CE50" s="214"/>
      <c r="CF50" s="214"/>
      <c r="CG50" s="214"/>
      <c r="CH50" s="214"/>
      <c r="CI50" s="214"/>
      <c r="CJ50" s="214"/>
      <c r="CK50" s="214"/>
      <c r="CL50" s="214"/>
      <c r="CM50" s="214"/>
      <c r="CN50" s="214"/>
      <c r="CO50" s="214"/>
      <c r="CP50" s="214"/>
      <c r="CQ50" s="214"/>
      <c r="CR50" s="214"/>
      <c r="CS50" s="214"/>
      <c r="CT50" s="214"/>
      <c r="CU50" s="214"/>
      <c r="CV50" s="214"/>
    </row>
    <row r="51" spans="1:100" s="198" customFormat="1" ht="31.5" x14ac:dyDescent="0.25">
      <c r="A51" s="196" t="s">
        <v>119</v>
      </c>
      <c r="B51" s="65" t="s">
        <v>120</v>
      </c>
      <c r="C51" s="197">
        <v>0</v>
      </c>
      <c r="D51" s="197">
        <f>D56</f>
        <v>0</v>
      </c>
      <c r="E51" s="197">
        <f t="shared" ref="E51:BP51" si="61">E56</f>
        <v>0</v>
      </c>
      <c r="F51" s="197">
        <f t="shared" si="61"/>
        <v>0</v>
      </c>
      <c r="G51" s="197">
        <f t="shared" si="61"/>
        <v>0</v>
      </c>
      <c r="H51" s="197">
        <f t="shared" si="61"/>
        <v>0</v>
      </c>
      <c r="I51" s="197">
        <f t="shared" si="61"/>
        <v>0</v>
      </c>
      <c r="J51" s="197"/>
      <c r="K51" s="197">
        <f t="shared" si="61"/>
        <v>0</v>
      </c>
      <c r="L51" s="197">
        <f t="shared" si="61"/>
        <v>0</v>
      </c>
      <c r="M51" s="197">
        <f t="shared" si="61"/>
        <v>0</v>
      </c>
      <c r="N51" s="197">
        <f t="shared" si="61"/>
        <v>0</v>
      </c>
      <c r="O51" s="197">
        <f t="shared" si="61"/>
        <v>0</v>
      </c>
      <c r="P51" s="197">
        <f t="shared" si="61"/>
        <v>0</v>
      </c>
      <c r="Q51" s="197">
        <f t="shared" si="61"/>
        <v>0</v>
      </c>
      <c r="R51" s="197"/>
      <c r="S51" s="197">
        <f t="shared" si="61"/>
        <v>0</v>
      </c>
      <c r="T51" s="197">
        <f t="shared" si="61"/>
        <v>0</v>
      </c>
      <c r="U51" s="197">
        <f t="shared" si="61"/>
        <v>0</v>
      </c>
      <c r="V51" s="197">
        <f t="shared" si="61"/>
        <v>0</v>
      </c>
      <c r="W51" s="197">
        <f t="shared" si="61"/>
        <v>0</v>
      </c>
      <c r="X51" s="197">
        <f t="shared" si="61"/>
        <v>0</v>
      </c>
      <c r="Y51" s="197">
        <f t="shared" si="61"/>
        <v>0</v>
      </c>
      <c r="Z51" s="197"/>
      <c r="AA51" s="197">
        <f t="shared" si="61"/>
        <v>0</v>
      </c>
      <c r="AB51" s="197">
        <f t="shared" si="61"/>
        <v>0</v>
      </c>
      <c r="AC51" s="197">
        <f t="shared" si="61"/>
        <v>0</v>
      </c>
      <c r="AD51" s="197">
        <f t="shared" si="61"/>
        <v>0</v>
      </c>
      <c r="AE51" s="197">
        <f t="shared" si="61"/>
        <v>0</v>
      </c>
      <c r="AF51" s="197">
        <f t="shared" si="61"/>
        <v>0</v>
      </c>
      <c r="AG51" s="197">
        <f t="shared" si="61"/>
        <v>0</v>
      </c>
      <c r="AH51" s="197"/>
      <c r="AI51" s="197">
        <f t="shared" si="61"/>
        <v>0</v>
      </c>
      <c r="AJ51" s="197">
        <f t="shared" si="61"/>
        <v>0</v>
      </c>
      <c r="AK51" s="197">
        <f t="shared" si="61"/>
        <v>0</v>
      </c>
      <c r="AL51" s="197">
        <f t="shared" si="61"/>
        <v>0</v>
      </c>
      <c r="AM51" s="197">
        <f t="shared" si="61"/>
        <v>0</v>
      </c>
      <c r="AN51" s="197">
        <f t="shared" si="61"/>
        <v>0</v>
      </c>
      <c r="AO51" s="197">
        <f t="shared" si="61"/>
        <v>0</v>
      </c>
      <c r="AP51" s="197"/>
      <c r="AQ51" s="197">
        <f t="shared" si="61"/>
        <v>0</v>
      </c>
      <c r="AR51" s="197">
        <f t="shared" si="61"/>
        <v>0</v>
      </c>
      <c r="AS51" s="197">
        <f t="shared" si="61"/>
        <v>0</v>
      </c>
      <c r="AT51" s="197">
        <f t="shared" si="61"/>
        <v>0</v>
      </c>
      <c r="AU51" s="197">
        <f t="shared" si="61"/>
        <v>0</v>
      </c>
      <c r="AV51" s="197">
        <f t="shared" si="61"/>
        <v>0</v>
      </c>
      <c r="AW51" s="197">
        <f t="shared" si="61"/>
        <v>0</v>
      </c>
      <c r="AX51" s="197"/>
      <c r="AY51" s="197">
        <f t="shared" si="61"/>
        <v>0</v>
      </c>
      <c r="AZ51" s="197">
        <f t="shared" si="61"/>
        <v>0</v>
      </c>
      <c r="BA51" s="197">
        <f t="shared" si="61"/>
        <v>0</v>
      </c>
      <c r="BB51" s="197">
        <f t="shared" si="61"/>
        <v>0</v>
      </c>
      <c r="BC51" s="197">
        <f t="shared" si="61"/>
        <v>0</v>
      </c>
      <c r="BD51" s="197">
        <f t="shared" si="61"/>
        <v>0</v>
      </c>
      <c r="BE51" s="197">
        <f t="shared" si="61"/>
        <v>0</v>
      </c>
      <c r="BF51" s="197">
        <f t="shared" si="61"/>
        <v>0</v>
      </c>
      <c r="BG51" s="197">
        <f t="shared" si="61"/>
        <v>0</v>
      </c>
      <c r="BH51" s="197">
        <f t="shared" si="61"/>
        <v>0</v>
      </c>
      <c r="BI51" s="197">
        <f t="shared" si="61"/>
        <v>0</v>
      </c>
      <c r="BJ51" s="197">
        <f t="shared" si="61"/>
        <v>0</v>
      </c>
      <c r="BK51" s="197">
        <f t="shared" si="61"/>
        <v>0</v>
      </c>
      <c r="BL51" s="197">
        <f t="shared" si="61"/>
        <v>0</v>
      </c>
      <c r="BM51" s="197">
        <f t="shared" si="61"/>
        <v>0</v>
      </c>
      <c r="BN51" s="371">
        <f t="shared" si="61"/>
        <v>0</v>
      </c>
      <c r="BO51" s="197">
        <f t="shared" si="61"/>
        <v>0</v>
      </c>
      <c r="BP51" s="197">
        <f t="shared" si="61"/>
        <v>0</v>
      </c>
      <c r="BQ51" s="197">
        <f t="shared" ref="BQ51:BV51" si="62">BQ56</f>
        <v>0</v>
      </c>
      <c r="BR51" s="197">
        <f t="shared" si="62"/>
        <v>0</v>
      </c>
      <c r="BS51" s="197">
        <f t="shared" si="62"/>
        <v>0</v>
      </c>
      <c r="BT51" s="197">
        <f t="shared" si="62"/>
        <v>0</v>
      </c>
      <c r="BU51" s="197">
        <f t="shared" si="62"/>
        <v>0</v>
      </c>
      <c r="BV51" s="197">
        <f t="shared" si="62"/>
        <v>0</v>
      </c>
      <c r="BW51" s="211"/>
      <c r="BX51" s="211"/>
      <c r="BY51" s="211"/>
      <c r="BZ51" s="211"/>
      <c r="CA51" s="211"/>
      <c r="CB51" s="211"/>
      <c r="CC51" s="211"/>
      <c r="CD51" s="211"/>
      <c r="CE51" s="211"/>
      <c r="CF51" s="211"/>
      <c r="CG51" s="211"/>
      <c r="CH51" s="211"/>
      <c r="CI51" s="211"/>
      <c r="CJ51" s="197">
        <f>CJ56</f>
        <v>0</v>
      </c>
      <c r="CK51" s="197">
        <f t="shared" ref="CK51:CU51" si="63">CK56</f>
        <v>0</v>
      </c>
      <c r="CL51" s="197">
        <f t="shared" si="63"/>
        <v>0</v>
      </c>
      <c r="CM51" s="197">
        <f t="shared" si="63"/>
        <v>0</v>
      </c>
      <c r="CN51" s="197">
        <f t="shared" si="63"/>
        <v>0</v>
      </c>
      <c r="CO51" s="197">
        <f t="shared" si="63"/>
        <v>0</v>
      </c>
      <c r="CP51" s="197">
        <f t="shared" si="63"/>
        <v>0</v>
      </c>
      <c r="CQ51" s="197">
        <f t="shared" si="63"/>
        <v>0</v>
      </c>
      <c r="CR51" s="197">
        <f t="shared" si="63"/>
        <v>0</v>
      </c>
      <c r="CS51" s="197">
        <f t="shared" si="63"/>
        <v>0</v>
      </c>
      <c r="CT51" s="352">
        <f t="shared" si="63"/>
        <v>0</v>
      </c>
      <c r="CU51" s="197">
        <f t="shared" si="63"/>
        <v>0</v>
      </c>
      <c r="CV51" s="211"/>
    </row>
    <row r="52" spans="1:100" s="202" customFormat="1" ht="31.5" hidden="1" outlineLevel="1" x14ac:dyDescent="0.25">
      <c r="A52" s="199" t="s">
        <v>121</v>
      </c>
      <c r="B52" s="11" t="s">
        <v>122</v>
      </c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  <c r="AX52" s="200"/>
      <c r="AY52" s="200"/>
      <c r="AZ52" s="200"/>
      <c r="BA52" s="200"/>
      <c r="BB52" s="200"/>
      <c r="BC52" s="200"/>
      <c r="BD52" s="200"/>
      <c r="BE52" s="200"/>
      <c r="BF52" s="200"/>
      <c r="BG52" s="214"/>
      <c r="BH52" s="214"/>
      <c r="BI52" s="214"/>
      <c r="BJ52" s="214"/>
      <c r="BK52" s="214"/>
      <c r="BL52" s="214"/>
      <c r="BM52" s="214"/>
      <c r="BN52" s="372"/>
      <c r="BO52" s="214"/>
      <c r="BP52" s="214"/>
      <c r="BQ52" s="214"/>
      <c r="BR52" s="214"/>
      <c r="BS52" s="214"/>
      <c r="BT52" s="214"/>
      <c r="BU52" s="214"/>
      <c r="BV52" s="214"/>
      <c r="BW52" s="214"/>
      <c r="BX52" s="214"/>
      <c r="BY52" s="214"/>
      <c r="BZ52" s="214"/>
      <c r="CA52" s="214"/>
      <c r="CB52" s="214"/>
      <c r="CC52" s="214"/>
      <c r="CD52" s="214"/>
      <c r="CE52" s="214"/>
      <c r="CF52" s="214"/>
      <c r="CG52" s="214"/>
      <c r="CH52" s="214"/>
      <c r="CI52" s="214"/>
      <c r="CJ52" s="214"/>
      <c r="CK52" s="214"/>
      <c r="CL52" s="214"/>
      <c r="CM52" s="214"/>
      <c r="CN52" s="214"/>
      <c r="CO52" s="214"/>
      <c r="CP52" s="214"/>
      <c r="CQ52" s="214"/>
      <c r="CR52" s="214"/>
      <c r="CS52" s="214"/>
      <c r="CT52" s="353"/>
      <c r="CU52" s="214"/>
      <c r="CV52" s="214"/>
    </row>
    <row r="53" spans="1:100" s="202" customFormat="1" ht="31.5" hidden="1" outlineLevel="1" x14ac:dyDescent="0.25">
      <c r="A53" s="199" t="s">
        <v>123</v>
      </c>
      <c r="B53" s="11" t="s">
        <v>50</v>
      </c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200"/>
      <c r="AK53" s="200"/>
      <c r="AL53" s="200"/>
      <c r="AM53" s="200"/>
      <c r="AN53" s="200"/>
      <c r="AO53" s="200"/>
      <c r="AP53" s="200"/>
      <c r="AQ53" s="200"/>
      <c r="AR53" s="200"/>
      <c r="AS53" s="200"/>
      <c r="AT53" s="200"/>
      <c r="AU53" s="200"/>
      <c r="AV53" s="200"/>
      <c r="AW53" s="200"/>
      <c r="AX53" s="200"/>
      <c r="AY53" s="200"/>
      <c r="AZ53" s="200"/>
      <c r="BA53" s="200"/>
      <c r="BB53" s="200"/>
      <c r="BC53" s="200"/>
      <c r="BD53" s="200"/>
      <c r="BE53" s="200"/>
      <c r="BF53" s="200"/>
      <c r="BG53" s="214"/>
      <c r="BH53" s="214"/>
      <c r="BI53" s="214"/>
      <c r="BJ53" s="214"/>
      <c r="BK53" s="214"/>
      <c r="BL53" s="214"/>
      <c r="BM53" s="214"/>
      <c r="BN53" s="372"/>
      <c r="BO53" s="214"/>
      <c r="BP53" s="214"/>
      <c r="BQ53" s="214"/>
      <c r="BR53" s="214"/>
      <c r="BS53" s="214"/>
      <c r="BT53" s="214"/>
      <c r="BU53" s="214"/>
      <c r="BV53" s="214"/>
      <c r="BW53" s="214"/>
      <c r="BX53" s="214"/>
      <c r="BY53" s="214"/>
      <c r="BZ53" s="214"/>
      <c r="CA53" s="214"/>
      <c r="CB53" s="214"/>
      <c r="CC53" s="214"/>
      <c r="CD53" s="214"/>
      <c r="CE53" s="214"/>
      <c r="CF53" s="214"/>
      <c r="CG53" s="214"/>
      <c r="CH53" s="214"/>
      <c r="CI53" s="214"/>
      <c r="CJ53" s="214"/>
      <c r="CK53" s="214"/>
      <c r="CL53" s="214"/>
      <c r="CM53" s="214"/>
      <c r="CN53" s="214"/>
      <c r="CO53" s="214"/>
      <c r="CP53" s="214"/>
      <c r="CQ53" s="214"/>
      <c r="CR53" s="214"/>
      <c r="CS53" s="214"/>
      <c r="CT53" s="353"/>
      <c r="CU53" s="214"/>
      <c r="CV53" s="214"/>
    </row>
    <row r="54" spans="1:100" s="202" customFormat="1" hidden="1" outlineLevel="1" x14ac:dyDescent="0.25">
      <c r="A54" s="199" t="s">
        <v>51</v>
      </c>
      <c r="B54" s="11" t="s">
        <v>52</v>
      </c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00"/>
      <c r="AU54" s="200"/>
      <c r="AV54" s="200"/>
      <c r="AW54" s="200"/>
      <c r="AX54" s="200"/>
      <c r="AY54" s="200"/>
      <c r="AZ54" s="200"/>
      <c r="BA54" s="200"/>
      <c r="BB54" s="200"/>
      <c r="BC54" s="200"/>
      <c r="BD54" s="200"/>
      <c r="BE54" s="200"/>
      <c r="BF54" s="200"/>
      <c r="BG54" s="214"/>
      <c r="BH54" s="214"/>
      <c r="BI54" s="214"/>
      <c r="BJ54" s="214"/>
      <c r="BK54" s="214"/>
      <c r="BL54" s="214"/>
      <c r="BM54" s="214"/>
      <c r="BN54" s="372"/>
      <c r="BO54" s="214"/>
      <c r="BP54" s="214"/>
      <c r="BQ54" s="214"/>
      <c r="BR54" s="214"/>
      <c r="BS54" s="214"/>
      <c r="BT54" s="214"/>
      <c r="BU54" s="214"/>
      <c r="BV54" s="214"/>
      <c r="BW54" s="214"/>
      <c r="BX54" s="214"/>
      <c r="BY54" s="214"/>
      <c r="BZ54" s="214"/>
      <c r="CA54" s="214"/>
      <c r="CB54" s="214"/>
      <c r="CC54" s="214"/>
      <c r="CD54" s="214"/>
      <c r="CE54" s="214"/>
      <c r="CF54" s="214"/>
      <c r="CG54" s="214"/>
      <c r="CH54" s="214"/>
      <c r="CI54" s="214"/>
      <c r="CJ54" s="214"/>
      <c r="CK54" s="214"/>
      <c r="CL54" s="214"/>
      <c r="CM54" s="214"/>
      <c r="CN54" s="214"/>
      <c r="CO54" s="214"/>
      <c r="CP54" s="214"/>
      <c r="CQ54" s="214"/>
      <c r="CR54" s="214"/>
      <c r="CS54" s="214"/>
      <c r="CT54" s="353"/>
      <c r="CU54" s="214"/>
      <c r="CV54" s="214"/>
    </row>
    <row r="55" spans="1:100" s="202" customFormat="1" ht="31.5" hidden="1" outlineLevel="1" x14ac:dyDescent="0.25">
      <c r="A55" s="199" t="s">
        <v>53</v>
      </c>
      <c r="B55" s="11" t="s">
        <v>54</v>
      </c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  <c r="AR55" s="200"/>
      <c r="AS55" s="200"/>
      <c r="AT55" s="200"/>
      <c r="AU55" s="200"/>
      <c r="AV55" s="200"/>
      <c r="AW55" s="200"/>
      <c r="AX55" s="200"/>
      <c r="AY55" s="200"/>
      <c r="AZ55" s="200"/>
      <c r="BA55" s="200"/>
      <c r="BB55" s="200"/>
      <c r="BC55" s="200"/>
      <c r="BD55" s="200"/>
      <c r="BE55" s="200"/>
      <c r="BF55" s="200"/>
      <c r="BG55" s="214"/>
      <c r="BH55" s="214"/>
      <c r="BI55" s="214"/>
      <c r="BJ55" s="214"/>
      <c r="BK55" s="214"/>
      <c r="BL55" s="214"/>
      <c r="BM55" s="214"/>
      <c r="BN55" s="372"/>
      <c r="BO55" s="214"/>
      <c r="BP55" s="214"/>
      <c r="BQ55" s="214"/>
      <c r="BR55" s="214"/>
      <c r="BS55" s="214"/>
      <c r="BT55" s="214"/>
      <c r="BU55" s="214"/>
      <c r="BV55" s="214"/>
      <c r="BW55" s="214"/>
      <c r="BX55" s="214"/>
      <c r="BY55" s="214"/>
      <c r="BZ55" s="214"/>
      <c r="CA55" s="214"/>
      <c r="CB55" s="214"/>
      <c r="CC55" s="214"/>
      <c r="CD55" s="214"/>
      <c r="CE55" s="214"/>
      <c r="CF55" s="214"/>
      <c r="CG55" s="214"/>
      <c r="CH55" s="214"/>
      <c r="CI55" s="214"/>
      <c r="CJ55" s="214"/>
      <c r="CK55" s="214"/>
      <c r="CL55" s="214"/>
      <c r="CM55" s="214"/>
      <c r="CN55" s="214"/>
      <c r="CO55" s="214"/>
      <c r="CP55" s="214"/>
      <c r="CQ55" s="214"/>
      <c r="CR55" s="214"/>
      <c r="CS55" s="214"/>
      <c r="CT55" s="353"/>
      <c r="CU55" s="214"/>
      <c r="CV55" s="214"/>
    </row>
    <row r="56" spans="1:100" s="202" customFormat="1" ht="31.5" collapsed="1" x14ac:dyDescent="0.25">
      <c r="A56" s="199" t="s">
        <v>55</v>
      </c>
      <c r="B56" s="11" t="s">
        <v>56</v>
      </c>
      <c r="C56" s="200">
        <v>0</v>
      </c>
      <c r="D56" s="200">
        <f>D57</f>
        <v>0</v>
      </c>
      <c r="E56" s="200">
        <f t="shared" ref="E56:BP56" si="64">E57</f>
        <v>0</v>
      </c>
      <c r="F56" s="200">
        <f t="shared" si="64"/>
        <v>0</v>
      </c>
      <c r="G56" s="200">
        <f t="shared" si="64"/>
        <v>0</v>
      </c>
      <c r="H56" s="200">
        <f t="shared" si="64"/>
        <v>0</v>
      </c>
      <c r="I56" s="200">
        <f t="shared" si="64"/>
        <v>0</v>
      </c>
      <c r="J56" s="200"/>
      <c r="K56" s="200">
        <f t="shared" si="64"/>
        <v>0</v>
      </c>
      <c r="L56" s="200">
        <f t="shared" si="64"/>
        <v>0</v>
      </c>
      <c r="M56" s="200">
        <f t="shared" si="64"/>
        <v>0</v>
      </c>
      <c r="N56" s="200">
        <f t="shared" si="64"/>
        <v>0</v>
      </c>
      <c r="O56" s="200">
        <f t="shared" si="64"/>
        <v>0</v>
      </c>
      <c r="P56" s="200">
        <f t="shared" si="64"/>
        <v>0</v>
      </c>
      <c r="Q56" s="200">
        <f t="shared" si="64"/>
        <v>0</v>
      </c>
      <c r="R56" s="200"/>
      <c r="S56" s="200">
        <f t="shared" si="64"/>
        <v>0</v>
      </c>
      <c r="T56" s="200">
        <f t="shared" si="64"/>
        <v>0</v>
      </c>
      <c r="U56" s="200">
        <f t="shared" si="64"/>
        <v>0</v>
      </c>
      <c r="V56" s="200">
        <f t="shared" si="64"/>
        <v>0</v>
      </c>
      <c r="W56" s="200">
        <f t="shared" si="64"/>
        <v>0</v>
      </c>
      <c r="X56" s="200">
        <f t="shared" si="64"/>
        <v>0</v>
      </c>
      <c r="Y56" s="200">
        <f t="shared" si="64"/>
        <v>0</v>
      </c>
      <c r="Z56" s="200"/>
      <c r="AA56" s="200">
        <f t="shared" si="64"/>
        <v>0</v>
      </c>
      <c r="AB56" s="200">
        <f t="shared" si="64"/>
        <v>0</v>
      </c>
      <c r="AC56" s="200">
        <f t="shared" si="64"/>
        <v>0</v>
      </c>
      <c r="AD56" s="200">
        <f t="shared" si="64"/>
        <v>0</v>
      </c>
      <c r="AE56" s="200">
        <f t="shared" si="64"/>
        <v>0</v>
      </c>
      <c r="AF56" s="200">
        <f t="shared" si="64"/>
        <v>0</v>
      </c>
      <c r="AG56" s="200">
        <f t="shared" si="64"/>
        <v>0</v>
      </c>
      <c r="AH56" s="200"/>
      <c r="AI56" s="200">
        <f t="shared" si="64"/>
        <v>0</v>
      </c>
      <c r="AJ56" s="200">
        <f t="shared" si="64"/>
        <v>0</v>
      </c>
      <c r="AK56" s="200">
        <f t="shared" si="64"/>
        <v>0</v>
      </c>
      <c r="AL56" s="200">
        <f t="shared" si="64"/>
        <v>0</v>
      </c>
      <c r="AM56" s="200">
        <f t="shared" si="64"/>
        <v>0</v>
      </c>
      <c r="AN56" s="200">
        <f t="shared" si="64"/>
        <v>0</v>
      </c>
      <c r="AO56" s="200">
        <f t="shared" si="64"/>
        <v>0</v>
      </c>
      <c r="AP56" s="200"/>
      <c r="AQ56" s="200">
        <f t="shared" si="64"/>
        <v>0</v>
      </c>
      <c r="AR56" s="200">
        <f t="shared" si="64"/>
        <v>0</v>
      </c>
      <c r="AS56" s="200">
        <f t="shared" si="64"/>
        <v>0</v>
      </c>
      <c r="AT56" s="200">
        <f t="shared" si="64"/>
        <v>0</v>
      </c>
      <c r="AU56" s="200">
        <f t="shared" si="64"/>
        <v>0</v>
      </c>
      <c r="AV56" s="200">
        <f t="shared" si="64"/>
        <v>0</v>
      </c>
      <c r="AW56" s="200">
        <f t="shared" si="64"/>
        <v>0</v>
      </c>
      <c r="AX56" s="200"/>
      <c r="AY56" s="200">
        <f t="shared" si="64"/>
        <v>0</v>
      </c>
      <c r="AZ56" s="200">
        <f t="shared" si="64"/>
        <v>0</v>
      </c>
      <c r="BA56" s="200">
        <f t="shared" si="64"/>
        <v>0</v>
      </c>
      <c r="BB56" s="200">
        <f t="shared" si="64"/>
        <v>0</v>
      </c>
      <c r="BC56" s="200">
        <f t="shared" si="64"/>
        <v>0</v>
      </c>
      <c r="BD56" s="200">
        <f t="shared" si="64"/>
        <v>0</v>
      </c>
      <c r="BE56" s="200">
        <f t="shared" si="64"/>
        <v>0</v>
      </c>
      <c r="BF56" s="200">
        <f t="shared" si="64"/>
        <v>0</v>
      </c>
      <c r="BG56" s="200">
        <f t="shared" si="64"/>
        <v>0</v>
      </c>
      <c r="BH56" s="200">
        <f t="shared" si="64"/>
        <v>0</v>
      </c>
      <c r="BI56" s="200">
        <f t="shared" si="64"/>
        <v>0</v>
      </c>
      <c r="BJ56" s="200">
        <f t="shared" si="64"/>
        <v>0</v>
      </c>
      <c r="BK56" s="200">
        <f t="shared" si="64"/>
        <v>0</v>
      </c>
      <c r="BL56" s="200">
        <f t="shared" si="64"/>
        <v>0</v>
      </c>
      <c r="BM56" s="200">
        <f t="shared" si="64"/>
        <v>0</v>
      </c>
      <c r="BN56" s="372">
        <f t="shared" si="64"/>
        <v>0</v>
      </c>
      <c r="BO56" s="200">
        <f t="shared" si="64"/>
        <v>0</v>
      </c>
      <c r="BP56" s="200">
        <f t="shared" si="64"/>
        <v>0</v>
      </c>
      <c r="BQ56" s="200">
        <f t="shared" ref="BQ56:BV56" si="65">BQ57</f>
        <v>0</v>
      </c>
      <c r="BR56" s="200">
        <f t="shared" si="65"/>
        <v>0</v>
      </c>
      <c r="BS56" s="200">
        <f t="shared" si="65"/>
        <v>0</v>
      </c>
      <c r="BT56" s="200">
        <f t="shared" si="65"/>
        <v>0</v>
      </c>
      <c r="BU56" s="200">
        <f t="shared" si="65"/>
        <v>0</v>
      </c>
      <c r="BV56" s="200">
        <f t="shared" si="65"/>
        <v>0</v>
      </c>
      <c r="BW56" s="214"/>
      <c r="BX56" s="214"/>
      <c r="BY56" s="214"/>
      <c r="BZ56" s="214"/>
      <c r="CA56" s="214"/>
      <c r="CB56" s="214"/>
      <c r="CC56" s="214"/>
      <c r="CD56" s="214"/>
      <c r="CE56" s="214"/>
      <c r="CF56" s="214"/>
      <c r="CG56" s="214"/>
      <c r="CH56" s="214"/>
      <c r="CI56" s="214"/>
      <c r="CJ56" s="200">
        <f>CJ57</f>
        <v>0</v>
      </c>
      <c r="CK56" s="200">
        <f t="shared" ref="CK56:CU56" si="66">CK57</f>
        <v>0</v>
      </c>
      <c r="CL56" s="200">
        <f t="shared" si="66"/>
        <v>0</v>
      </c>
      <c r="CM56" s="200">
        <f t="shared" si="66"/>
        <v>0</v>
      </c>
      <c r="CN56" s="200">
        <f t="shared" si="66"/>
        <v>0</v>
      </c>
      <c r="CO56" s="200">
        <f t="shared" si="66"/>
        <v>0</v>
      </c>
      <c r="CP56" s="200">
        <f t="shared" si="66"/>
        <v>0</v>
      </c>
      <c r="CQ56" s="200">
        <f t="shared" si="66"/>
        <v>0</v>
      </c>
      <c r="CR56" s="200">
        <f t="shared" si="66"/>
        <v>0</v>
      </c>
      <c r="CS56" s="200">
        <f t="shared" si="66"/>
        <v>0</v>
      </c>
      <c r="CT56" s="353">
        <f t="shared" si="66"/>
        <v>0</v>
      </c>
      <c r="CU56" s="200">
        <f t="shared" si="66"/>
        <v>0</v>
      </c>
      <c r="CV56" s="214"/>
    </row>
    <row r="57" spans="1:100" s="409" customFormat="1" x14ac:dyDescent="0.25">
      <c r="A57" s="199"/>
      <c r="B57" s="11"/>
      <c r="C57" s="395"/>
      <c r="D57" s="395"/>
      <c r="E57" s="395"/>
      <c r="F57" s="395"/>
      <c r="G57" s="395"/>
      <c r="H57" s="395"/>
      <c r="I57" s="395"/>
      <c r="J57" s="395"/>
      <c r="K57" s="395"/>
      <c r="L57" s="395"/>
      <c r="M57" s="395"/>
      <c r="N57" s="395"/>
      <c r="O57" s="395"/>
      <c r="P57" s="395"/>
      <c r="Q57" s="395"/>
      <c r="R57" s="395"/>
      <c r="S57" s="395"/>
      <c r="T57" s="395"/>
      <c r="U57" s="395"/>
      <c r="V57" s="395"/>
      <c r="W57" s="395"/>
      <c r="X57" s="395"/>
      <c r="Y57" s="395"/>
      <c r="Z57" s="395"/>
      <c r="AA57" s="395"/>
      <c r="AB57" s="395"/>
      <c r="AC57" s="395"/>
      <c r="AD57" s="395"/>
      <c r="AE57" s="395"/>
      <c r="AF57" s="395"/>
      <c r="AG57" s="395"/>
      <c r="AH57" s="395"/>
      <c r="AI57" s="395"/>
      <c r="AJ57" s="395"/>
      <c r="AK57" s="395"/>
      <c r="AL57" s="395"/>
      <c r="AM57" s="395"/>
      <c r="AN57" s="395"/>
      <c r="AO57" s="395"/>
      <c r="AP57" s="395"/>
      <c r="AQ57" s="395"/>
      <c r="AR57" s="395"/>
      <c r="AS57" s="395"/>
      <c r="AT57" s="395"/>
      <c r="AU57" s="395"/>
      <c r="AV57" s="395"/>
      <c r="AW57" s="395"/>
      <c r="AX57" s="395"/>
      <c r="AY57" s="395"/>
      <c r="AZ57" s="395"/>
      <c r="BA57" s="395"/>
      <c r="BB57" s="395"/>
      <c r="BC57" s="395"/>
      <c r="BD57" s="395"/>
      <c r="BE57" s="395"/>
      <c r="BF57" s="395"/>
      <c r="BG57" s="395"/>
      <c r="BH57" s="395"/>
      <c r="BI57" s="395"/>
      <c r="BJ57" s="395"/>
      <c r="BK57" s="395"/>
      <c r="BL57" s="395"/>
      <c r="BM57" s="395"/>
      <c r="BN57" s="416"/>
      <c r="BO57" s="395"/>
      <c r="BP57" s="395"/>
      <c r="BQ57" s="395"/>
      <c r="BR57" s="395"/>
      <c r="BS57" s="395"/>
      <c r="BT57" s="395"/>
      <c r="BU57" s="395"/>
      <c r="BV57" s="395"/>
      <c r="BW57" s="395"/>
      <c r="BX57" s="395"/>
      <c r="BY57" s="395"/>
      <c r="BZ57" s="395"/>
      <c r="CA57" s="395"/>
      <c r="CB57" s="395"/>
      <c r="CC57" s="395"/>
      <c r="CD57" s="395"/>
      <c r="CE57" s="395"/>
      <c r="CF57" s="395"/>
      <c r="CG57" s="395"/>
      <c r="CH57" s="395"/>
      <c r="CI57" s="395"/>
      <c r="CJ57" s="395"/>
      <c r="CK57" s="395"/>
      <c r="CL57" s="395"/>
      <c r="CM57" s="395"/>
      <c r="CN57" s="395"/>
      <c r="CO57" s="395"/>
      <c r="CP57" s="395"/>
      <c r="CQ57" s="395"/>
      <c r="CR57" s="395"/>
      <c r="CS57" s="395"/>
      <c r="CT57" s="422"/>
      <c r="CU57" s="421"/>
      <c r="CV57" s="395"/>
    </row>
    <row r="58" spans="1:100" s="135" customFormat="1" ht="31.5" hidden="1" outlineLevel="1" x14ac:dyDescent="0.25">
      <c r="A58" s="60" t="s">
        <v>57</v>
      </c>
      <c r="B58" s="205" t="s">
        <v>58</v>
      </c>
      <c r="C58" s="206"/>
      <c r="D58" s="206"/>
      <c r="E58" s="207"/>
      <c r="F58" s="207"/>
      <c r="G58" s="206"/>
      <c r="H58" s="208"/>
      <c r="I58" s="208"/>
      <c r="J58" s="208"/>
      <c r="K58" s="209"/>
      <c r="L58" s="206"/>
      <c r="M58" s="206"/>
      <c r="N58" s="210"/>
      <c r="O58" s="206"/>
      <c r="P58" s="206"/>
      <c r="Q58" s="208"/>
      <c r="R58" s="208"/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08"/>
      <c r="AF58" s="208"/>
      <c r="AG58" s="208"/>
      <c r="AH58" s="208"/>
      <c r="AI58" s="208"/>
      <c r="AJ58" s="208"/>
      <c r="AK58" s="208"/>
      <c r="AL58" s="208"/>
      <c r="AM58" s="208"/>
      <c r="AN58" s="208"/>
      <c r="AO58" s="208"/>
      <c r="AP58" s="362"/>
      <c r="CT58" s="377"/>
      <c r="CU58" s="378"/>
    </row>
    <row r="59" spans="1:100" ht="31.5" hidden="1" outlineLevel="1" x14ac:dyDescent="0.25">
      <c r="A59" s="60" t="s">
        <v>59</v>
      </c>
      <c r="B59" s="61" t="s">
        <v>60</v>
      </c>
      <c r="C59" s="56"/>
      <c r="D59" s="56"/>
      <c r="E59" s="62"/>
      <c r="F59" s="62"/>
      <c r="G59" s="56"/>
      <c r="H59" s="56"/>
      <c r="I59" s="56"/>
      <c r="J59" s="56"/>
      <c r="K59" s="63"/>
      <c r="L59" s="56"/>
      <c r="M59" s="56"/>
      <c r="N59" s="63"/>
      <c r="O59" s="56"/>
      <c r="P59" s="56"/>
      <c r="Q59" s="56"/>
      <c r="R59" s="56"/>
      <c r="S59" s="56"/>
      <c r="T59" s="56"/>
      <c r="U59" s="56"/>
      <c r="CT59" s="379"/>
      <c r="CU59" s="380"/>
    </row>
    <row r="60" spans="1:100" ht="31.5" hidden="1" outlineLevel="1" x14ac:dyDescent="0.25">
      <c r="A60" s="14" t="s">
        <v>61</v>
      </c>
      <c r="B60" s="16" t="s">
        <v>62</v>
      </c>
      <c r="C60" s="17"/>
      <c r="D60" s="17"/>
      <c r="E60" s="47"/>
      <c r="F60" s="47"/>
      <c r="G60" s="17"/>
      <c r="H60" s="17"/>
      <c r="I60" s="17"/>
      <c r="J60" s="17"/>
      <c r="K60" s="52"/>
      <c r="L60" s="17"/>
      <c r="M60" s="17"/>
      <c r="N60" s="52"/>
      <c r="O60" s="17"/>
      <c r="P60" s="17"/>
      <c r="Q60" s="17"/>
      <c r="R60" s="17"/>
      <c r="S60" s="17"/>
      <c r="T60" s="17"/>
      <c r="U60" s="17"/>
      <c r="CT60" s="379"/>
      <c r="CU60" s="380"/>
    </row>
    <row r="61" spans="1:100" s="25" customFormat="1" ht="31.5" hidden="1" outlineLevel="1" x14ac:dyDescent="0.25">
      <c r="A61" s="22" t="s">
        <v>63</v>
      </c>
      <c r="B61" s="23" t="s">
        <v>64</v>
      </c>
      <c r="C61" s="24"/>
      <c r="D61" s="24"/>
      <c r="E61" s="48"/>
      <c r="F61" s="48"/>
      <c r="G61" s="24"/>
      <c r="H61" s="24"/>
      <c r="I61" s="24"/>
      <c r="J61" s="24"/>
      <c r="K61" s="53"/>
      <c r="L61" s="24"/>
      <c r="M61" s="24"/>
      <c r="N61" s="53"/>
      <c r="O61" s="24"/>
      <c r="P61" s="24"/>
      <c r="Q61" s="24"/>
      <c r="R61" s="24"/>
      <c r="S61" s="24"/>
      <c r="T61" s="24"/>
      <c r="U61" s="24"/>
      <c r="CT61" s="381"/>
      <c r="CU61" s="380"/>
    </row>
    <row r="62" spans="1:100" hidden="1" outlineLevel="1" x14ac:dyDescent="0.25">
      <c r="A62" s="14" t="s">
        <v>65</v>
      </c>
      <c r="B62" s="16" t="s">
        <v>66</v>
      </c>
      <c r="C62" s="17"/>
      <c r="D62" s="17"/>
      <c r="E62" s="47"/>
      <c r="F62" s="47"/>
      <c r="G62" s="17"/>
      <c r="H62" s="17"/>
      <c r="I62" s="17"/>
      <c r="J62" s="17"/>
      <c r="K62" s="52"/>
      <c r="L62" s="17"/>
      <c r="M62" s="17"/>
      <c r="N62" s="52"/>
      <c r="O62" s="17"/>
      <c r="P62" s="17"/>
      <c r="Q62" s="17"/>
      <c r="R62" s="17"/>
      <c r="S62" s="17"/>
      <c r="T62" s="17"/>
      <c r="U62" s="17"/>
      <c r="CT62" s="379"/>
      <c r="CU62" s="380"/>
    </row>
    <row r="63" spans="1:100" ht="31.5" hidden="1" outlineLevel="1" x14ac:dyDescent="0.25">
      <c r="A63" s="14" t="s">
        <v>67</v>
      </c>
      <c r="B63" s="16" t="s">
        <v>68</v>
      </c>
      <c r="C63" s="17"/>
      <c r="D63" s="17"/>
      <c r="E63" s="47"/>
      <c r="F63" s="47"/>
      <c r="G63" s="17"/>
      <c r="H63" s="17"/>
      <c r="I63" s="17"/>
      <c r="J63" s="17"/>
      <c r="K63" s="52"/>
      <c r="L63" s="17"/>
      <c r="M63" s="17"/>
      <c r="N63" s="52"/>
      <c r="O63" s="17"/>
      <c r="P63" s="17"/>
      <c r="Q63" s="17"/>
      <c r="R63" s="17"/>
      <c r="S63" s="17"/>
      <c r="T63" s="17"/>
      <c r="U63" s="17"/>
      <c r="CT63" s="379"/>
      <c r="CU63" s="380"/>
    </row>
    <row r="64" spans="1:100" s="28" customFormat="1" ht="47.25" hidden="1" outlineLevel="1" collapsed="1" x14ac:dyDescent="0.25">
      <c r="A64" s="20" t="s">
        <v>69</v>
      </c>
      <c r="B64" s="32" t="s">
        <v>70</v>
      </c>
      <c r="C64" s="27"/>
      <c r="D64" s="27"/>
      <c r="E64" s="49"/>
      <c r="F64" s="49"/>
      <c r="G64" s="27"/>
      <c r="H64" s="27"/>
      <c r="I64" s="27"/>
      <c r="J64" s="27"/>
      <c r="K64" s="54"/>
      <c r="L64" s="27"/>
      <c r="M64" s="27"/>
      <c r="N64" s="54"/>
      <c r="O64" s="27"/>
      <c r="P64" s="27"/>
      <c r="Q64" s="27"/>
      <c r="R64" s="27"/>
      <c r="S64" s="27"/>
      <c r="T64" s="27"/>
      <c r="U64" s="27"/>
      <c r="CT64" s="382"/>
      <c r="CU64" s="383"/>
    </row>
    <row r="65" spans="1:100" s="25" customFormat="1" ht="31.5" hidden="1" outlineLevel="1" x14ac:dyDescent="0.25">
      <c r="A65" s="22" t="s">
        <v>71</v>
      </c>
      <c r="B65" s="23" t="s">
        <v>72</v>
      </c>
      <c r="C65" s="24"/>
      <c r="D65" s="24"/>
      <c r="E65" s="48"/>
      <c r="F65" s="48"/>
      <c r="G65" s="24"/>
      <c r="H65" s="24"/>
      <c r="I65" s="24"/>
      <c r="J65" s="24"/>
      <c r="K65" s="53"/>
      <c r="L65" s="24"/>
      <c r="M65" s="24"/>
      <c r="N65" s="53"/>
      <c r="O65" s="24"/>
      <c r="P65" s="24"/>
      <c r="Q65" s="24"/>
      <c r="R65" s="24"/>
      <c r="S65" s="24"/>
      <c r="T65" s="24"/>
      <c r="U65" s="24"/>
      <c r="CT65" s="381"/>
      <c r="CU65" s="380"/>
    </row>
    <row r="66" spans="1:100" s="25" customFormat="1" ht="31.5" hidden="1" outlineLevel="1" x14ac:dyDescent="0.25">
      <c r="A66" s="323" t="s">
        <v>73</v>
      </c>
      <c r="B66" s="324" t="s">
        <v>74</v>
      </c>
      <c r="C66" s="325"/>
      <c r="D66" s="325"/>
      <c r="E66" s="326"/>
      <c r="F66" s="326"/>
      <c r="G66" s="325"/>
      <c r="H66" s="325"/>
      <c r="I66" s="325"/>
      <c r="J66" s="325"/>
      <c r="K66" s="327"/>
      <c r="L66" s="325"/>
      <c r="M66" s="325"/>
      <c r="N66" s="327"/>
      <c r="O66" s="325"/>
      <c r="P66" s="325"/>
      <c r="Q66" s="325"/>
      <c r="R66" s="325"/>
      <c r="S66" s="325"/>
      <c r="T66" s="325"/>
      <c r="U66" s="325"/>
      <c r="CT66" s="381"/>
      <c r="CU66" s="380"/>
    </row>
    <row r="67" spans="1:100" s="331" customFormat="1" collapsed="1" x14ac:dyDescent="0.25">
      <c r="A67" s="20" t="s">
        <v>680</v>
      </c>
      <c r="B67" s="284" t="s">
        <v>681</v>
      </c>
      <c r="C67" s="328"/>
      <c r="D67" s="328"/>
      <c r="E67" s="329"/>
      <c r="F67" s="329"/>
      <c r="G67" s="328"/>
      <c r="H67" s="328"/>
      <c r="I67" s="328"/>
      <c r="J67" s="328"/>
      <c r="K67" s="330"/>
      <c r="L67" s="328"/>
      <c r="M67" s="328"/>
      <c r="N67" s="330"/>
      <c r="O67" s="328"/>
      <c r="P67" s="328"/>
      <c r="Q67" s="328"/>
      <c r="R67" s="328"/>
      <c r="S67" s="328"/>
      <c r="T67" s="328"/>
      <c r="U67" s="328"/>
      <c r="V67" s="328"/>
      <c r="W67" s="328"/>
      <c r="X67" s="328"/>
      <c r="Y67" s="328"/>
      <c r="Z67" s="328"/>
      <c r="AA67" s="328"/>
      <c r="AB67" s="328"/>
      <c r="AC67" s="328"/>
      <c r="AD67" s="328"/>
      <c r="AE67" s="328"/>
      <c r="AF67" s="328"/>
      <c r="AG67" s="328"/>
      <c r="AH67" s="328"/>
      <c r="AI67" s="328"/>
      <c r="AJ67" s="328"/>
      <c r="AK67" s="328"/>
      <c r="AL67" s="328"/>
      <c r="AM67" s="328"/>
      <c r="AN67" s="328"/>
      <c r="AO67" s="328"/>
      <c r="AP67" s="328"/>
      <c r="AQ67" s="328"/>
      <c r="AR67" s="328"/>
      <c r="AS67" s="328"/>
      <c r="AT67" s="328"/>
      <c r="AU67" s="328"/>
      <c r="AV67" s="328"/>
      <c r="AW67" s="328"/>
      <c r="AX67" s="328"/>
      <c r="AY67" s="328"/>
      <c r="AZ67" s="328"/>
      <c r="BA67" s="328"/>
      <c r="BB67" s="328"/>
      <c r="BC67" s="328"/>
      <c r="BD67" s="328"/>
      <c r="BE67" s="328"/>
      <c r="BF67" s="328"/>
      <c r="BG67" s="328">
        <f>BG68</f>
        <v>1</v>
      </c>
      <c r="BH67" s="328"/>
      <c r="BI67" s="328"/>
      <c r="BJ67" s="328"/>
      <c r="BK67" s="328"/>
      <c r="BL67" s="328"/>
      <c r="BM67" s="328"/>
      <c r="BN67" s="328"/>
      <c r="BO67" s="328">
        <f t="shared" ref="BO67" si="67">BO68</f>
        <v>1</v>
      </c>
      <c r="BP67" s="328"/>
      <c r="BQ67" s="328"/>
      <c r="BR67" s="328"/>
      <c r="BS67" s="328"/>
      <c r="BT67" s="328"/>
      <c r="BU67" s="328"/>
      <c r="BV67" s="328"/>
      <c r="BW67" s="328"/>
      <c r="BX67" s="328"/>
      <c r="BY67" s="328"/>
      <c r="BZ67" s="328"/>
      <c r="CA67" s="328"/>
      <c r="CB67" s="328"/>
      <c r="CC67" s="328"/>
      <c r="CD67" s="328"/>
      <c r="CE67" s="328"/>
      <c r="CF67" s="333">
        <f>CF68</f>
        <v>0</v>
      </c>
      <c r="CG67" s="333">
        <f t="shared" ref="CG67:CV67" si="68">CG68</f>
        <v>0</v>
      </c>
      <c r="CH67" s="333">
        <f t="shared" si="68"/>
        <v>0</v>
      </c>
      <c r="CI67" s="333">
        <f t="shared" si="68"/>
        <v>0</v>
      </c>
      <c r="CJ67" s="333">
        <f t="shared" si="68"/>
        <v>0</v>
      </c>
      <c r="CK67" s="333">
        <f t="shared" si="68"/>
        <v>0</v>
      </c>
      <c r="CL67" s="333">
        <f t="shared" si="68"/>
        <v>0</v>
      </c>
      <c r="CM67" s="363">
        <f t="shared" si="68"/>
        <v>1</v>
      </c>
      <c r="CN67" s="333">
        <f t="shared" si="68"/>
        <v>0</v>
      </c>
      <c r="CO67" s="333">
        <f t="shared" si="68"/>
        <v>0</v>
      </c>
      <c r="CP67" s="333">
        <f t="shared" si="68"/>
        <v>0</v>
      </c>
      <c r="CQ67" s="333">
        <f t="shared" si="68"/>
        <v>0</v>
      </c>
      <c r="CR67" s="333">
        <f t="shared" si="68"/>
        <v>0</v>
      </c>
      <c r="CS67" s="333">
        <f t="shared" si="68"/>
        <v>0</v>
      </c>
      <c r="CT67" s="384">
        <f t="shared" si="68"/>
        <v>0</v>
      </c>
      <c r="CU67" s="384">
        <f>SUM(CU68:CU69)</f>
        <v>2</v>
      </c>
      <c r="CV67" s="333">
        <f t="shared" si="68"/>
        <v>0</v>
      </c>
    </row>
    <row r="68" spans="1:100" s="389" customFormat="1" ht="31.5" x14ac:dyDescent="0.25">
      <c r="A68" s="385" t="s">
        <v>682</v>
      </c>
      <c r="B68" s="405" t="s">
        <v>683</v>
      </c>
      <c r="C68" s="395" t="str">
        <f>Ф2!C67</f>
        <v>J_007</v>
      </c>
      <c r="D68" s="404"/>
      <c r="E68" s="418"/>
      <c r="F68" s="418"/>
      <c r="G68" s="404"/>
      <c r="H68" s="404"/>
      <c r="I68" s="404"/>
      <c r="J68" s="404"/>
      <c r="K68" s="411"/>
      <c r="L68" s="404"/>
      <c r="M68" s="404"/>
      <c r="N68" s="411"/>
      <c r="O68" s="404"/>
      <c r="P68" s="404"/>
      <c r="Q68" s="404"/>
      <c r="R68" s="404"/>
      <c r="S68" s="404"/>
      <c r="T68" s="404"/>
      <c r="U68" s="404"/>
      <c r="V68" s="404"/>
      <c r="W68" s="404"/>
      <c r="X68" s="404"/>
      <c r="Y68" s="404"/>
      <c r="Z68" s="404"/>
      <c r="AA68" s="404"/>
      <c r="AB68" s="404"/>
      <c r="AC68" s="404"/>
      <c r="AD68" s="404"/>
      <c r="AE68" s="404"/>
      <c r="AF68" s="404"/>
      <c r="AG68" s="404"/>
      <c r="AH68" s="404"/>
      <c r="AI68" s="404"/>
      <c r="AJ68" s="404"/>
      <c r="AK68" s="404"/>
      <c r="AL68" s="404"/>
      <c r="AM68" s="404"/>
      <c r="AN68" s="404"/>
      <c r="AO68" s="404"/>
      <c r="AP68" s="404"/>
      <c r="AQ68" s="404"/>
      <c r="AR68" s="404"/>
      <c r="AS68" s="404"/>
      <c r="AT68" s="404"/>
      <c r="AU68" s="404"/>
      <c r="AV68" s="404"/>
      <c r="AW68" s="404"/>
      <c r="AX68" s="404"/>
      <c r="AY68" s="404"/>
      <c r="AZ68" s="404"/>
      <c r="BA68" s="404"/>
      <c r="BB68" s="404"/>
      <c r="BC68" s="404"/>
      <c r="BD68" s="404"/>
      <c r="BE68" s="404"/>
      <c r="BF68" s="404"/>
      <c r="BG68" s="404">
        <f>Ф6!AJ69</f>
        <v>1</v>
      </c>
      <c r="BH68" s="404"/>
      <c r="BI68" s="404"/>
      <c r="BJ68" s="404"/>
      <c r="BK68" s="404"/>
      <c r="BL68" s="404"/>
      <c r="BM68" s="404"/>
      <c r="BN68" s="404"/>
      <c r="BO68" s="404">
        <v>1</v>
      </c>
      <c r="BP68" s="404"/>
      <c r="BQ68" s="404"/>
      <c r="BR68" s="404"/>
      <c r="BS68" s="404"/>
      <c r="BT68" s="404"/>
      <c r="BU68" s="404"/>
      <c r="BV68" s="404"/>
      <c r="BW68" s="404"/>
      <c r="BX68" s="404"/>
      <c r="BY68" s="404"/>
      <c r="BZ68" s="404"/>
      <c r="CA68" s="404"/>
      <c r="CB68" s="404"/>
      <c r="CC68" s="404"/>
      <c r="CD68" s="404"/>
      <c r="CE68" s="404"/>
      <c r="CF68" s="395">
        <f>AJ68+AZ68+BP68</f>
        <v>0</v>
      </c>
      <c r="CG68" s="395">
        <f t="shared" ref="CG68" si="69">AK68+BA68+BQ68</f>
        <v>0</v>
      </c>
      <c r="CH68" s="395">
        <f t="shared" ref="CH68" si="70">AL68+BB68+BR68</f>
        <v>0</v>
      </c>
      <c r="CI68" s="395">
        <f t="shared" ref="CI68" si="71">AM68+BC68+BS68</f>
        <v>0</v>
      </c>
      <c r="CJ68" s="395">
        <f t="shared" ref="CJ68" si="72">AN68+BD68+BT68</f>
        <v>0</v>
      </c>
      <c r="CK68" s="395">
        <f t="shared" ref="CK68" si="73">AO68+BE68+BU68</f>
        <v>0</v>
      </c>
      <c r="CL68" s="395"/>
      <c r="CM68" s="415">
        <f t="shared" ref="CM68" si="74">AQ68+BG68+BW68</f>
        <v>1</v>
      </c>
      <c r="CN68" s="395">
        <f t="shared" ref="CN68" si="75">AR68+BH68+BX68</f>
        <v>0</v>
      </c>
      <c r="CO68" s="395">
        <f t="shared" ref="CO68" si="76">AS68+BI68+BY68</f>
        <v>0</v>
      </c>
      <c r="CP68" s="395">
        <f t="shared" ref="CP68" si="77">AT68+BJ68+BZ68</f>
        <v>0</v>
      </c>
      <c r="CQ68" s="395">
        <f t="shared" ref="CQ68" si="78">AU68+BK68+CA68</f>
        <v>0</v>
      </c>
      <c r="CR68" s="395">
        <f t="shared" ref="CR68" si="79">AV68+BL68+CB68</f>
        <v>0</v>
      </c>
      <c r="CS68" s="395">
        <f t="shared" ref="CS68" si="80">AW68+BM68+CC68</f>
        <v>0</v>
      </c>
      <c r="CT68" s="421">
        <f t="shared" ref="CT68" si="81">AX68+BN68+CD68</f>
        <v>0</v>
      </c>
      <c r="CU68" s="421">
        <f t="shared" ref="CU68" si="82">AY68+BO68+CE68</f>
        <v>1</v>
      </c>
      <c r="CV68" s="395">
        <f t="shared" ref="CV68" si="83">AZ68+BP68+CF68</f>
        <v>0</v>
      </c>
    </row>
    <row r="69" spans="1:100" s="569" customFormat="1" x14ac:dyDescent="0.25">
      <c r="A69" s="555" t="s">
        <v>1524</v>
      </c>
      <c r="B69" s="564" t="str">
        <f>Ф3!B68</f>
        <v>Приобретение грузового автомобиля 2 шт.</v>
      </c>
      <c r="C69" s="449" t="str">
        <f>Ф2!C68</f>
        <v>L_010</v>
      </c>
      <c r="D69" s="566"/>
      <c r="E69" s="581"/>
      <c r="F69" s="581"/>
      <c r="G69" s="566"/>
      <c r="H69" s="566"/>
      <c r="I69" s="566"/>
      <c r="J69" s="566"/>
      <c r="K69" s="574"/>
      <c r="L69" s="566"/>
      <c r="M69" s="566"/>
      <c r="N69" s="574"/>
      <c r="O69" s="566"/>
      <c r="P69" s="566"/>
      <c r="Q69" s="566"/>
      <c r="R69" s="566"/>
      <c r="S69" s="566"/>
      <c r="T69" s="566"/>
      <c r="U69" s="566"/>
      <c r="V69" s="566"/>
      <c r="W69" s="566"/>
      <c r="X69" s="566"/>
      <c r="Y69" s="566"/>
      <c r="Z69" s="566"/>
      <c r="AA69" s="566"/>
      <c r="AB69" s="566"/>
      <c r="AC69" s="566"/>
      <c r="AD69" s="566"/>
      <c r="AE69" s="566"/>
      <c r="AF69" s="566"/>
      <c r="AG69" s="566"/>
      <c r="AH69" s="566"/>
      <c r="AI69" s="566"/>
      <c r="AJ69" s="566"/>
      <c r="AK69" s="566"/>
      <c r="AL69" s="566"/>
      <c r="AM69" s="566"/>
      <c r="AN69" s="566"/>
      <c r="AO69" s="566"/>
      <c r="AP69" s="566"/>
      <c r="AQ69" s="566"/>
      <c r="AR69" s="566"/>
      <c r="AS69" s="566"/>
      <c r="AT69" s="566"/>
      <c r="AU69" s="566"/>
      <c r="AV69" s="566"/>
      <c r="AW69" s="566"/>
      <c r="AX69" s="566"/>
      <c r="AY69" s="566"/>
      <c r="AZ69" s="566"/>
      <c r="BA69" s="566"/>
      <c r="BB69" s="566"/>
      <c r="BC69" s="566"/>
      <c r="BD69" s="566"/>
      <c r="BE69" s="566"/>
      <c r="BF69" s="566"/>
      <c r="BG69" s="566">
        <f>Ф6!AJ70</f>
        <v>0</v>
      </c>
      <c r="BH69" s="566"/>
      <c r="BI69" s="566"/>
      <c r="BJ69" s="566"/>
      <c r="BK69" s="566"/>
      <c r="BL69" s="566"/>
      <c r="BM69" s="566"/>
      <c r="BN69" s="566"/>
      <c r="BO69" s="566">
        <v>1</v>
      </c>
      <c r="BP69" s="566"/>
      <c r="BQ69" s="566"/>
      <c r="BR69" s="566"/>
      <c r="BS69" s="566"/>
      <c r="BT69" s="566"/>
      <c r="BU69" s="566"/>
      <c r="BV69" s="566"/>
      <c r="BW69" s="566"/>
      <c r="BX69" s="566"/>
      <c r="BY69" s="566"/>
      <c r="BZ69" s="566"/>
      <c r="CA69" s="566"/>
      <c r="CB69" s="566"/>
      <c r="CC69" s="566"/>
      <c r="CD69" s="566"/>
      <c r="CE69" s="566"/>
      <c r="CF69" s="449">
        <f>AJ69+AZ69+BP69</f>
        <v>0</v>
      </c>
      <c r="CG69" s="449">
        <f t="shared" ref="CG69" si="84">AK69+BA69+BQ69</f>
        <v>0</v>
      </c>
      <c r="CH69" s="449">
        <f t="shared" ref="CH69" si="85">AL69+BB69+BR69</f>
        <v>0</v>
      </c>
      <c r="CI69" s="449">
        <f t="shared" ref="CI69" si="86">AM69+BC69+BS69</f>
        <v>0</v>
      </c>
      <c r="CJ69" s="449">
        <f t="shared" ref="CJ69" si="87">AN69+BD69+BT69</f>
        <v>0</v>
      </c>
      <c r="CK69" s="449">
        <f t="shared" ref="CK69" si="88">AO69+BE69+BU69</f>
        <v>0</v>
      </c>
      <c r="CL69" s="449"/>
      <c r="CM69" s="578">
        <f t="shared" ref="CM69" si="89">AQ69+BG69+BW69</f>
        <v>0</v>
      </c>
      <c r="CN69" s="449">
        <f t="shared" ref="CN69" si="90">AR69+BH69+BX69</f>
        <v>0</v>
      </c>
      <c r="CO69" s="449">
        <f t="shared" ref="CO69" si="91">AS69+BI69+BY69</f>
        <v>0</v>
      </c>
      <c r="CP69" s="449">
        <f t="shared" ref="CP69" si="92">AT69+BJ69+BZ69</f>
        <v>0</v>
      </c>
      <c r="CQ69" s="449">
        <f t="shared" ref="CQ69" si="93">AU69+BK69+CA69</f>
        <v>0</v>
      </c>
      <c r="CR69" s="449">
        <f t="shared" ref="CR69" si="94">AV69+BL69+CB69</f>
        <v>0</v>
      </c>
      <c r="CS69" s="449">
        <f t="shared" ref="CS69" si="95">AW69+BM69+CC69</f>
        <v>0</v>
      </c>
      <c r="CT69" s="584">
        <f t="shared" ref="CT69" si="96">AX69+BN69+CD69</f>
        <v>0</v>
      </c>
      <c r="CU69" s="584">
        <f t="shared" ref="CU69" si="97">AY69+BO69+CE69</f>
        <v>1</v>
      </c>
      <c r="CV69" s="449">
        <f t="shared" ref="CV69" si="98">AZ69+BP69+CF69</f>
        <v>0</v>
      </c>
    </row>
    <row r="71" spans="1:100" x14ac:dyDescent="0.25">
      <c r="J71" s="55"/>
      <c r="K71"/>
      <c r="M71" s="55"/>
      <c r="N71"/>
    </row>
    <row r="74" spans="1:100" x14ac:dyDescent="0.25">
      <c r="J74" s="55"/>
      <c r="K74"/>
      <c r="M74" s="55"/>
      <c r="N74"/>
    </row>
    <row r="75" spans="1:100" x14ac:dyDescent="0.25">
      <c r="J75" s="55"/>
      <c r="K75"/>
      <c r="M75" s="55"/>
      <c r="N75"/>
    </row>
    <row r="76" spans="1:100" ht="18.75" x14ac:dyDescent="0.25">
      <c r="B76" s="296" t="s">
        <v>79</v>
      </c>
      <c r="C76" s="297"/>
      <c r="D76" s="297"/>
      <c r="E76" s="13" t="s">
        <v>1526</v>
      </c>
      <c r="J76" s="55"/>
      <c r="K76"/>
      <c r="M76" s="55"/>
      <c r="N76"/>
    </row>
    <row r="77" spans="1:100" ht="18.75" x14ac:dyDescent="0.25">
      <c r="B77" s="296"/>
      <c r="C77" s="297"/>
      <c r="D77" s="297"/>
      <c r="E77" s="297"/>
      <c r="J77" s="55"/>
      <c r="K77"/>
      <c r="M77" s="55"/>
      <c r="N77"/>
    </row>
    <row r="78" spans="1:100" ht="18.75" x14ac:dyDescent="0.25">
      <c r="B78" s="296"/>
      <c r="C78" s="297"/>
      <c r="D78" s="297"/>
      <c r="E78" s="297"/>
      <c r="J78" s="55"/>
      <c r="K78"/>
      <c r="M78" s="55"/>
      <c r="N78"/>
    </row>
    <row r="79" spans="1:100" x14ac:dyDescent="0.25">
      <c r="J79" s="55"/>
      <c r="K79"/>
      <c r="M79" s="55"/>
      <c r="N79"/>
    </row>
    <row r="80" spans="1:100" x14ac:dyDescent="0.25">
      <c r="J80" s="55"/>
      <c r="K80"/>
      <c r="M80" s="55"/>
      <c r="N80"/>
    </row>
    <row r="81" spans="1:37" s="41" customFormat="1" x14ac:dyDescent="0.25">
      <c r="A81" s="613" t="s">
        <v>213</v>
      </c>
      <c r="B81" s="613"/>
      <c r="C81" s="613"/>
      <c r="D81" s="613"/>
      <c r="E81" s="613"/>
      <c r="F81" s="613"/>
      <c r="G81" s="613"/>
      <c r="H81" s="613"/>
      <c r="I81" s="613"/>
      <c r="J81" s="613"/>
      <c r="K81" s="613"/>
      <c r="L81" s="613"/>
      <c r="M81" s="613"/>
      <c r="N81" s="613"/>
      <c r="O81" s="613"/>
      <c r="P81" s="613"/>
      <c r="Q81" s="613"/>
      <c r="R81" s="318"/>
      <c r="S81" s="137"/>
      <c r="T81" s="162"/>
      <c r="U81" s="162"/>
      <c r="V81" s="162"/>
      <c r="W81" s="162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</row>
    <row r="82" spans="1:37" s="41" customFormat="1" x14ac:dyDescent="0.25">
      <c r="A82" s="596" t="s">
        <v>214</v>
      </c>
      <c r="B82" s="596"/>
      <c r="C82" s="596"/>
      <c r="D82" s="596"/>
      <c r="E82" s="596"/>
      <c r="F82" s="596"/>
      <c r="G82" s="596"/>
      <c r="H82" s="596"/>
      <c r="I82" s="596"/>
      <c r="J82" s="596"/>
      <c r="K82" s="596"/>
      <c r="L82" s="596"/>
      <c r="M82" s="596"/>
      <c r="N82" s="596"/>
      <c r="O82" s="596"/>
      <c r="P82" s="596"/>
      <c r="Q82" s="596"/>
      <c r="R82" s="319"/>
      <c r="S82" s="140"/>
      <c r="T82" s="163"/>
      <c r="U82" s="163"/>
      <c r="V82" s="163"/>
      <c r="W82" s="163"/>
      <c r="AB82" s="139"/>
      <c r="AC82" s="139"/>
      <c r="AD82" s="139"/>
      <c r="AE82" s="139"/>
      <c r="AF82" s="139"/>
      <c r="AG82" s="139"/>
      <c r="AH82" s="139"/>
      <c r="AI82" s="139"/>
      <c r="AJ82" s="139"/>
      <c r="AK82" s="139"/>
    </row>
    <row r="83" spans="1:37" s="41" customFormat="1" x14ac:dyDescent="0.25">
      <c r="A83" s="596" t="s">
        <v>215</v>
      </c>
      <c r="B83" s="596"/>
      <c r="C83" s="596"/>
      <c r="D83" s="596"/>
      <c r="E83" s="596"/>
      <c r="F83" s="596"/>
      <c r="G83" s="596"/>
      <c r="H83" s="596"/>
      <c r="I83" s="596"/>
      <c r="J83" s="596"/>
      <c r="K83" s="596"/>
      <c r="L83" s="596"/>
      <c r="M83" s="596"/>
      <c r="N83" s="596"/>
      <c r="O83" s="596"/>
      <c r="P83" s="596"/>
      <c r="Q83" s="596"/>
      <c r="R83" s="319"/>
      <c r="S83" s="140"/>
      <c r="T83" s="163"/>
      <c r="U83" s="163"/>
      <c r="V83" s="163"/>
      <c r="W83" s="163"/>
      <c r="AB83" s="139"/>
      <c r="AC83" s="139"/>
      <c r="AD83" s="139"/>
      <c r="AE83" s="139"/>
      <c r="AF83" s="139"/>
      <c r="AG83" s="139"/>
      <c r="AH83" s="139"/>
      <c r="AI83" s="139"/>
      <c r="AJ83" s="139"/>
      <c r="AK83" s="139"/>
    </row>
    <row r="84" spans="1:37" s="41" customFormat="1" x14ac:dyDescent="0.25">
      <c r="A84" s="596" t="s">
        <v>216</v>
      </c>
      <c r="B84" s="596"/>
      <c r="C84" s="596"/>
      <c r="D84" s="596"/>
      <c r="E84" s="596"/>
      <c r="F84" s="596"/>
      <c r="G84" s="596"/>
      <c r="H84" s="596"/>
      <c r="I84" s="596"/>
      <c r="J84" s="596"/>
      <c r="K84" s="596"/>
      <c r="L84" s="596"/>
      <c r="M84" s="596"/>
      <c r="N84" s="596"/>
      <c r="O84" s="596"/>
      <c r="P84" s="596"/>
      <c r="Q84" s="596"/>
      <c r="R84" s="319"/>
      <c r="S84" s="140"/>
      <c r="T84" s="163"/>
      <c r="U84" s="163"/>
      <c r="V84" s="163"/>
      <c r="W84" s="163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</row>
  </sheetData>
  <mergeCells count="38">
    <mergeCell ref="A81:Q81"/>
    <mergeCell ref="A82:Q82"/>
    <mergeCell ref="A83:Q83"/>
    <mergeCell ref="A84:Q84"/>
    <mergeCell ref="A1:AI1"/>
    <mergeCell ref="A2:AI2"/>
    <mergeCell ref="A3:AI3"/>
    <mergeCell ref="A4:AI4"/>
    <mergeCell ref="A5:AI5"/>
    <mergeCell ref="A6:AI6"/>
    <mergeCell ref="A10:CU10"/>
    <mergeCell ref="A11:A14"/>
    <mergeCell ref="A7:AI7"/>
    <mergeCell ref="A8:AI8"/>
    <mergeCell ref="A9:AI9"/>
    <mergeCell ref="B11:B14"/>
    <mergeCell ref="CF13:CM13"/>
    <mergeCell ref="CV11:CV14"/>
    <mergeCell ref="AJ12:AY12"/>
    <mergeCell ref="AZ12:BO12"/>
    <mergeCell ref="BP12:CE12"/>
    <mergeCell ref="CF12:CU12"/>
    <mergeCell ref="CV47:CV48"/>
    <mergeCell ref="C11:C14"/>
    <mergeCell ref="D11:S12"/>
    <mergeCell ref="T11:AI12"/>
    <mergeCell ref="AJ11:CU11"/>
    <mergeCell ref="CN13:CU13"/>
    <mergeCell ref="D13:K13"/>
    <mergeCell ref="L13:S13"/>
    <mergeCell ref="T13:AA13"/>
    <mergeCell ref="AB13:AI13"/>
    <mergeCell ref="AJ13:AQ13"/>
    <mergeCell ref="AR13:AY13"/>
    <mergeCell ref="AZ13:BG13"/>
    <mergeCell ref="BH13:BO13"/>
    <mergeCell ref="BP13:BW13"/>
    <mergeCell ref="BX13:CE13"/>
  </mergeCells>
  <pageMargins left="0.70866141732283472" right="0.70866141732283472" top="0.74803149606299213" bottom="0.74803149606299213" header="0.31496062992125984" footer="0.31496062992125984"/>
  <pageSetup paperSize="8" scale="71" fitToWidth="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3"/>
  <sheetViews>
    <sheetView topLeftCell="A36" zoomScale="70" zoomScaleNormal="70" workbookViewId="0">
      <selection activeCell="E75" sqref="E75"/>
    </sheetView>
  </sheetViews>
  <sheetFormatPr defaultColWidth="8.85546875" defaultRowHeight="15.75" outlineLevelRow="1" x14ac:dyDescent="0.25"/>
  <cols>
    <col min="1" max="1" width="10" style="15" customWidth="1"/>
    <col min="2" max="2" width="75.42578125" customWidth="1"/>
    <col min="3" max="3" width="19.28515625" bestFit="1" customWidth="1"/>
    <col min="4" max="4" width="35.7109375" customWidth="1"/>
    <col min="5" max="5" width="35.7109375" style="50" customWidth="1"/>
    <col min="6" max="6" width="7.140625" style="50" bestFit="1" customWidth="1"/>
    <col min="7" max="8" width="35.7109375" customWidth="1"/>
    <col min="9" max="9" width="7.140625" bestFit="1" customWidth="1"/>
    <col min="10" max="10" width="5.7109375" style="55" bestFit="1" customWidth="1"/>
    <col min="11" max="11" width="13.85546875" bestFit="1" customWidth="1"/>
  </cols>
  <sheetData>
    <row r="1" spans="1:11" s="218" customFormat="1" x14ac:dyDescent="0.25">
      <c r="A1" s="639" t="s">
        <v>423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</row>
    <row r="2" spans="1:11" s="218" customFormat="1" x14ac:dyDescent="0.25"/>
    <row r="3" spans="1:11" s="218" customFormat="1" x14ac:dyDescent="0.25">
      <c r="A3" s="640" t="s">
        <v>2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</row>
    <row r="4" spans="1:11" s="218" customFormat="1" x14ac:dyDescent="0.25">
      <c r="A4" s="640" t="s">
        <v>129</v>
      </c>
      <c r="B4" s="640"/>
      <c r="C4" s="640"/>
      <c r="D4" s="640"/>
      <c r="E4" s="640"/>
      <c r="F4" s="640"/>
      <c r="G4" s="640"/>
      <c r="H4" s="640"/>
      <c r="I4" s="640"/>
      <c r="J4" s="640"/>
      <c r="K4" s="640"/>
    </row>
    <row r="5" spans="1:11" s="218" customFormat="1" x14ac:dyDescent="0.25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</row>
    <row r="6" spans="1:11" s="218" customFormat="1" x14ac:dyDescent="0.25">
      <c r="A6" s="641" t="s">
        <v>877</v>
      </c>
      <c r="B6" s="641"/>
      <c r="C6" s="641"/>
      <c r="D6" s="641"/>
      <c r="E6" s="641"/>
      <c r="F6" s="641"/>
      <c r="G6" s="641"/>
      <c r="H6" s="641"/>
      <c r="I6" s="641"/>
      <c r="J6" s="641"/>
      <c r="K6" s="641"/>
    </row>
    <row r="7" spans="1:11" s="218" customFormat="1" x14ac:dyDescent="0.25">
      <c r="A7" s="219"/>
      <c r="B7" s="219"/>
      <c r="C7" s="219"/>
      <c r="D7" s="219"/>
      <c r="E7" s="219"/>
      <c r="F7" s="219"/>
      <c r="G7" s="219"/>
      <c r="H7" s="219"/>
      <c r="I7" s="219"/>
      <c r="J7" s="219"/>
      <c r="K7" s="219"/>
    </row>
    <row r="8" spans="1:11" s="218" customFormat="1" ht="16.5" customHeight="1" x14ac:dyDescent="0.25">
      <c r="A8" s="641" t="s">
        <v>4</v>
      </c>
      <c r="B8" s="641"/>
      <c r="C8" s="641"/>
      <c r="D8" s="641"/>
      <c r="E8" s="641"/>
      <c r="F8" s="641"/>
      <c r="G8" s="641"/>
      <c r="H8" s="641"/>
      <c r="I8" s="641"/>
      <c r="J8" s="641"/>
      <c r="K8" s="641"/>
    </row>
    <row r="9" spans="1:11" s="218" customFormat="1" ht="16.5" customHeight="1" x14ac:dyDescent="0.25">
      <c r="A9" s="641" t="s">
        <v>424</v>
      </c>
      <c r="B9" s="641"/>
      <c r="C9" s="641"/>
      <c r="D9" s="641"/>
      <c r="E9" s="641"/>
      <c r="F9" s="641"/>
      <c r="G9" s="641"/>
      <c r="H9" s="641"/>
      <c r="I9" s="641"/>
      <c r="J9" s="641"/>
      <c r="K9" s="641"/>
    </row>
    <row r="10" spans="1:11" s="218" customFormat="1" ht="18" customHeight="1" x14ac:dyDescent="0.25">
      <c r="A10" s="642" t="s">
        <v>425</v>
      </c>
      <c r="B10" s="642"/>
      <c r="C10" s="642"/>
      <c r="D10" s="642"/>
      <c r="E10" s="642"/>
      <c r="F10" s="642"/>
      <c r="G10" s="642"/>
      <c r="H10" s="642"/>
      <c r="I10" s="642"/>
      <c r="J10" s="642"/>
      <c r="K10" s="642"/>
    </row>
    <row r="11" spans="1:11" s="218" customFormat="1" x14ac:dyDescent="0.25">
      <c r="A11" s="629"/>
      <c r="B11" s="629"/>
      <c r="C11" s="629"/>
      <c r="D11" s="629"/>
      <c r="E11" s="629"/>
      <c r="F11" s="629"/>
      <c r="G11" s="629"/>
      <c r="H11" s="629"/>
      <c r="I11" s="629"/>
      <c r="J11" s="629"/>
      <c r="K11" s="174"/>
    </row>
    <row r="12" spans="1:11" s="218" customFormat="1" ht="53.25" customHeight="1" x14ac:dyDescent="0.25">
      <c r="A12" s="643" t="s">
        <v>5</v>
      </c>
      <c r="B12" s="624" t="s">
        <v>6</v>
      </c>
      <c r="C12" s="624" t="s">
        <v>426</v>
      </c>
      <c r="D12" s="646" t="s">
        <v>427</v>
      </c>
      <c r="E12" s="647"/>
      <c r="F12" s="647"/>
      <c r="G12" s="647"/>
      <c r="H12" s="647"/>
      <c r="I12" s="647"/>
      <c r="J12" s="648"/>
      <c r="K12" s="652" t="s">
        <v>428</v>
      </c>
    </row>
    <row r="13" spans="1:11" s="218" customFormat="1" ht="18" customHeight="1" x14ac:dyDescent="0.25">
      <c r="A13" s="644"/>
      <c r="B13" s="624"/>
      <c r="C13" s="624"/>
      <c r="D13" s="649"/>
      <c r="E13" s="650"/>
      <c r="F13" s="650"/>
      <c r="G13" s="650"/>
      <c r="H13" s="650"/>
      <c r="I13" s="650"/>
      <c r="J13" s="651"/>
      <c r="K13" s="652"/>
    </row>
    <row r="14" spans="1:11" s="218" customFormat="1" ht="31.5" customHeight="1" x14ac:dyDescent="0.25">
      <c r="A14" s="644"/>
      <c r="B14" s="624"/>
      <c r="C14" s="624"/>
      <c r="D14" s="624" t="s">
        <v>429</v>
      </c>
      <c r="E14" s="624"/>
      <c r="F14" s="624"/>
      <c r="G14" s="624" t="s">
        <v>429</v>
      </c>
      <c r="H14" s="624"/>
      <c r="I14" s="624"/>
      <c r="J14" s="176" t="s">
        <v>212</v>
      </c>
      <c r="K14" s="652"/>
    </row>
    <row r="15" spans="1:11" s="218" customFormat="1" ht="81" customHeight="1" x14ac:dyDescent="0.25">
      <c r="A15" s="645"/>
      <c r="B15" s="624"/>
      <c r="C15" s="624"/>
      <c r="D15" s="176" t="s">
        <v>430</v>
      </c>
      <c r="E15" s="176" t="s">
        <v>430</v>
      </c>
      <c r="F15" s="176" t="s">
        <v>212</v>
      </c>
      <c r="G15" s="176" t="s">
        <v>430</v>
      </c>
      <c r="H15" s="176" t="s">
        <v>430</v>
      </c>
      <c r="I15" s="220" t="s">
        <v>212</v>
      </c>
      <c r="J15" s="220" t="s">
        <v>212</v>
      </c>
      <c r="K15" s="652"/>
    </row>
    <row r="16" spans="1:11" s="218" customFormat="1" x14ac:dyDescent="0.25">
      <c r="A16" s="221">
        <v>1</v>
      </c>
      <c r="B16" s="221">
        <v>2</v>
      </c>
      <c r="C16" s="221">
        <v>3</v>
      </c>
      <c r="D16" s="222" t="s">
        <v>337</v>
      </c>
      <c r="E16" s="222" t="s">
        <v>338</v>
      </c>
      <c r="F16" s="222" t="s">
        <v>431</v>
      </c>
      <c r="G16" s="222" t="s">
        <v>344</v>
      </c>
      <c r="H16" s="222" t="s">
        <v>345</v>
      </c>
      <c r="I16" s="222" t="s">
        <v>432</v>
      </c>
      <c r="J16" s="222" t="s">
        <v>24</v>
      </c>
      <c r="K16" s="222" t="s">
        <v>365</v>
      </c>
    </row>
    <row r="17" spans="1:11" s="187" customFormat="1" x14ac:dyDescent="0.25">
      <c r="A17" s="185" t="s">
        <v>34</v>
      </c>
      <c r="B17" s="64" t="s">
        <v>35</v>
      </c>
      <c r="C17" s="186">
        <v>0</v>
      </c>
      <c r="D17" s="186">
        <f>D18</f>
        <v>0</v>
      </c>
      <c r="E17" s="186">
        <f t="shared" ref="E17:K17" si="0">E18</f>
        <v>0</v>
      </c>
      <c r="F17" s="186">
        <f t="shared" si="0"/>
        <v>0</v>
      </c>
      <c r="G17" s="186">
        <f t="shared" si="0"/>
        <v>0</v>
      </c>
      <c r="H17" s="186">
        <f t="shared" si="0"/>
        <v>0</v>
      </c>
      <c r="I17" s="186">
        <f t="shared" si="0"/>
        <v>0</v>
      </c>
      <c r="J17" s="186">
        <f t="shared" si="0"/>
        <v>0</v>
      </c>
      <c r="K17" s="186">
        <f t="shared" si="0"/>
        <v>0</v>
      </c>
    </row>
    <row r="18" spans="1:11" s="191" customFormat="1" x14ac:dyDescent="0.25">
      <c r="A18" s="188" t="s">
        <v>84</v>
      </c>
      <c r="B18" s="9" t="s">
        <v>37</v>
      </c>
      <c r="C18" s="189">
        <v>0</v>
      </c>
      <c r="D18" s="189">
        <f>D19+D39</f>
        <v>0</v>
      </c>
      <c r="E18" s="189">
        <f t="shared" ref="E18:K18" si="1">E19+E39</f>
        <v>0</v>
      </c>
      <c r="F18" s="189">
        <f t="shared" si="1"/>
        <v>0</v>
      </c>
      <c r="G18" s="189">
        <f t="shared" si="1"/>
        <v>0</v>
      </c>
      <c r="H18" s="189">
        <f t="shared" si="1"/>
        <v>0</v>
      </c>
      <c r="I18" s="189">
        <f t="shared" si="1"/>
        <v>0</v>
      </c>
      <c r="J18" s="189">
        <f t="shared" si="1"/>
        <v>0</v>
      </c>
      <c r="K18" s="189">
        <f t="shared" si="1"/>
        <v>0</v>
      </c>
    </row>
    <row r="19" spans="1:11" s="187" customFormat="1" x14ac:dyDescent="0.25">
      <c r="A19" s="185" t="s">
        <v>38</v>
      </c>
      <c r="B19" s="64" t="s">
        <v>39</v>
      </c>
      <c r="C19" s="186">
        <v>0</v>
      </c>
      <c r="D19" s="186">
        <f>D36</f>
        <v>0</v>
      </c>
      <c r="E19" s="186">
        <f t="shared" ref="E19:K19" si="2">E36</f>
        <v>0</v>
      </c>
      <c r="F19" s="186">
        <f t="shared" si="2"/>
        <v>0</v>
      </c>
      <c r="G19" s="186">
        <f t="shared" si="2"/>
        <v>0</v>
      </c>
      <c r="H19" s="186">
        <f t="shared" si="2"/>
        <v>0</v>
      </c>
      <c r="I19" s="186">
        <f t="shared" si="2"/>
        <v>0</v>
      </c>
      <c r="J19" s="186">
        <f t="shared" si="2"/>
        <v>0</v>
      </c>
      <c r="K19" s="186">
        <f t="shared" si="2"/>
        <v>0</v>
      </c>
    </row>
    <row r="20" spans="1:11" s="195" customFormat="1" ht="31.5" hidden="1" outlineLevel="1" x14ac:dyDescent="0.25">
      <c r="A20" s="192" t="s">
        <v>85</v>
      </c>
      <c r="B20" s="10" t="s">
        <v>86</v>
      </c>
      <c r="C20" s="193"/>
      <c r="D20" s="193"/>
      <c r="E20" s="193"/>
      <c r="F20" s="193"/>
      <c r="G20" s="193"/>
      <c r="H20" s="193"/>
      <c r="I20" s="193"/>
      <c r="J20" s="193"/>
      <c r="K20" s="193"/>
    </row>
    <row r="21" spans="1:11" s="191" customFormat="1" ht="47.25" hidden="1" outlineLevel="1" x14ac:dyDescent="0.25">
      <c r="A21" s="188" t="s">
        <v>87</v>
      </c>
      <c r="B21" s="9" t="s">
        <v>88</v>
      </c>
      <c r="C21" s="189"/>
      <c r="D21" s="189"/>
      <c r="E21" s="189"/>
      <c r="F21" s="189"/>
      <c r="G21" s="189"/>
      <c r="H21" s="189"/>
      <c r="I21" s="189"/>
      <c r="J21" s="189"/>
      <c r="K21" s="189"/>
    </row>
    <row r="22" spans="1:11" s="191" customFormat="1" ht="47.25" hidden="1" outlineLevel="1" x14ac:dyDescent="0.25">
      <c r="A22" s="188" t="s">
        <v>89</v>
      </c>
      <c r="B22" s="9" t="s">
        <v>90</v>
      </c>
      <c r="C22" s="189"/>
      <c r="D22" s="189"/>
      <c r="E22" s="189"/>
      <c r="F22" s="189"/>
      <c r="G22" s="189"/>
      <c r="H22" s="189"/>
      <c r="I22" s="189"/>
      <c r="J22" s="189"/>
      <c r="K22" s="189"/>
    </row>
    <row r="23" spans="1:11" s="191" customFormat="1" ht="31.5" hidden="1" outlineLevel="1" x14ac:dyDescent="0.25">
      <c r="A23" s="188" t="s">
        <v>91</v>
      </c>
      <c r="B23" s="9" t="s">
        <v>92</v>
      </c>
      <c r="C23" s="189"/>
      <c r="D23" s="189"/>
      <c r="E23" s="189"/>
      <c r="F23" s="189"/>
      <c r="G23" s="189"/>
      <c r="H23" s="189"/>
      <c r="I23" s="189"/>
      <c r="J23" s="189"/>
      <c r="K23" s="189"/>
    </row>
    <row r="24" spans="1:11" s="195" customFormat="1" ht="31.5" hidden="1" outlineLevel="1" x14ac:dyDescent="0.25">
      <c r="A24" s="192" t="s">
        <v>93</v>
      </c>
      <c r="B24" s="10" t="s">
        <v>94</v>
      </c>
      <c r="C24" s="193"/>
      <c r="D24" s="193"/>
      <c r="E24" s="193"/>
      <c r="F24" s="193"/>
      <c r="G24" s="193"/>
      <c r="H24" s="193"/>
      <c r="I24" s="193"/>
      <c r="J24" s="193"/>
      <c r="K24" s="193"/>
    </row>
    <row r="25" spans="1:11" s="191" customFormat="1" ht="47.25" hidden="1" outlineLevel="1" x14ac:dyDescent="0.25">
      <c r="A25" s="188" t="s">
        <v>95</v>
      </c>
      <c r="B25" s="9" t="s">
        <v>96</v>
      </c>
      <c r="C25" s="189"/>
      <c r="D25" s="189"/>
      <c r="E25" s="189"/>
      <c r="F25" s="189"/>
      <c r="G25" s="189"/>
      <c r="H25" s="189"/>
      <c r="I25" s="189"/>
      <c r="J25" s="189"/>
      <c r="K25" s="189"/>
    </row>
    <row r="26" spans="1:11" s="191" customFormat="1" ht="31.5" hidden="1" outlineLevel="1" x14ac:dyDescent="0.25">
      <c r="A26" s="188" t="s">
        <v>97</v>
      </c>
      <c r="B26" s="9" t="s">
        <v>98</v>
      </c>
      <c r="C26" s="189"/>
      <c r="D26" s="189"/>
      <c r="E26" s="189"/>
      <c r="F26" s="189"/>
      <c r="G26" s="189"/>
      <c r="H26" s="189"/>
      <c r="I26" s="189"/>
      <c r="J26" s="189"/>
      <c r="K26" s="189"/>
    </row>
    <row r="27" spans="1:11" s="195" customFormat="1" ht="31.5" hidden="1" outlineLevel="1" x14ac:dyDescent="0.25">
      <c r="A27" s="192" t="s">
        <v>99</v>
      </c>
      <c r="B27" s="10" t="s">
        <v>100</v>
      </c>
      <c r="C27" s="193"/>
      <c r="D27" s="193"/>
      <c r="E27" s="193"/>
      <c r="F27" s="193"/>
      <c r="G27" s="193"/>
      <c r="H27" s="193"/>
      <c r="I27" s="193"/>
      <c r="J27" s="193"/>
      <c r="K27" s="193"/>
    </row>
    <row r="28" spans="1:11" s="191" customFormat="1" ht="31.5" hidden="1" outlineLevel="1" x14ac:dyDescent="0.25">
      <c r="A28" s="188" t="s">
        <v>101</v>
      </c>
      <c r="B28" s="9" t="s">
        <v>102</v>
      </c>
      <c r="C28" s="189"/>
      <c r="D28" s="189"/>
      <c r="E28" s="189"/>
      <c r="F28" s="189"/>
      <c r="G28" s="189"/>
      <c r="H28" s="189"/>
      <c r="I28" s="189"/>
      <c r="J28" s="189"/>
      <c r="K28" s="189"/>
    </row>
    <row r="29" spans="1:11" s="191" customFormat="1" ht="63" hidden="1" outlineLevel="1" x14ac:dyDescent="0.25">
      <c r="A29" s="188" t="s">
        <v>106</v>
      </c>
      <c r="B29" s="9" t="s">
        <v>103</v>
      </c>
      <c r="C29" s="189"/>
      <c r="D29" s="189"/>
      <c r="E29" s="189"/>
      <c r="F29" s="189"/>
      <c r="G29" s="189"/>
      <c r="H29" s="189"/>
      <c r="I29" s="189"/>
      <c r="J29" s="189"/>
      <c r="K29" s="189"/>
    </row>
    <row r="30" spans="1:11" s="191" customFormat="1" ht="63" hidden="1" outlineLevel="1" x14ac:dyDescent="0.25">
      <c r="A30" s="188" t="s">
        <v>108</v>
      </c>
      <c r="B30" s="9" t="s">
        <v>104</v>
      </c>
      <c r="C30" s="189"/>
      <c r="D30" s="189"/>
      <c r="E30" s="189"/>
      <c r="F30" s="189"/>
      <c r="G30" s="189"/>
      <c r="H30" s="189"/>
      <c r="I30" s="189"/>
      <c r="J30" s="189"/>
      <c r="K30" s="189"/>
    </row>
    <row r="31" spans="1:11" s="191" customFormat="1" ht="63" hidden="1" outlineLevel="1" x14ac:dyDescent="0.25">
      <c r="A31" s="188" t="s">
        <v>109</v>
      </c>
      <c r="B31" s="9" t="s">
        <v>105</v>
      </c>
      <c r="C31" s="189"/>
      <c r="D31" s="189"/>
      <c r="E31" s="189"/>
      <c r="F31" s="189"/>
      <c r="G31" s="189"/>
      <c r="H31" s="189"/>
      <c r="I31" s="189"/>
      <c r="J31" s="189"/>
      <c r="K31" s="189"/>
    </row>
    <row r="32" spans="1:11" s="191" customFormat="1" ht="31.5" hidden="1" outlineLevel="1" x14ac:dyDescent="0.25">
      <c r="A32" s="188" t="s">
        <v>110</v>
      </c>
      <c r="B32" s="9" t="s">
        <v>102</v>
      </c>
      <c r="C32" s="189"/>
      <c r="D32" s="189"/>
      <c r="E32" s="189"/>
      <c r="F32" s="189"/>
      <c r="G32" s="189"/>
      <c r="H32" s="189"/>
      <c r="I32" s="189"/>
      <c r="J32" s="189"/>
      <c r="K32" s="189"/>
    </row>
    <row r="33" spans="1:11" s="191" customFormat="1" ht="63" hidden="1" outlineLevel="1" x14ac:dyDescent="0.25">
      <c r="A33" s="188" t="s">
        <v>111</v>
      </c>
      <c r="B33" s="9" t="s">
        <v>103</v>
      </c>
      <c r="C33" s="189"/>
      <c r="D33" s="189"/>
      <c r="E33" s="189"/>
      <c r="F33" s="189"/>
      <c r="G33" s="189"/>
      <c r="H33" s="189"/>
      <c r="I33" s="189"/>
      <c r="J33" s="189"/>
      <c r="K33" s="189"/>
    </row>
    <row r="34" spans="1:11" s="191" customFormat="1" ht="63" hidden="1" outlineLevel="1" x14ac:dyDescent="0.25">
      <c r="A34" s="188" t="s">
        <v>112</v>
      </c>
      <c r="B34" s="9" t="s">
        <v>104</v>
      </c>
      <c r="C34" s="189"/>
      <c r="D34" s="189"/>
      <c r="E34" s="189"/>
      <c r="F34" s="189"/>
      <c r="G34" s="189"/>
      <c r="H34" s="189"/>
      <c r="I34" s="189"/>
      <c r="J34" s="189"/>
      <c r="K34" s="189"/>
    </row>
    <row r="35" spans="1:11" s="191" customFormat="1" ht="63" hidden="1" outlineLevel="1" x14ac:dyDescent="0.25">
      <c r="A35" s="188" t="s">
        <v>113</v>
      </c>
      <c r="B35" s="9" t="s">
        <v>107</v>
      </c>
      <c r="C35" s="189"/>
      <c r="D35" s="189"/>
      <c r="E35" s="189"/>
      <c r="F35" s="189"/>
      <c r="G35" s="189"/>
      <c r="H35" s="189"/>
      <c r="I35" s="189"/>
      <c r="J35" s="189"/>
      <c r="K35" s="189"/>
    </row>
    <row r="36" spans="1:11" s="198" customFormat="1" ht="63" collapsed="1" x14ac:dyDescent="0.25">
      <c r="A36" s="196" t="s">
        <v>40</v>
      </c>
      <c r="B36" s="65" t="s">
        <v>41</v>
      </c>
      <c r="C36" s="197">
        <v>0</v>
      </c>
      <c r="D36" s="197">
        <f>D37</f>
        <v>0</v>
      </c>
      <c r="E36" s="197">
        <f t="shared" ref="E36:K36" si="3">E37</f>
        <v>0</v>
      </c>
      <c r="F36" s="197">
        <f t="shared" si="3"/>
        <v>0</v>
      </c>
      <c r="G36" s="197">
        <f t="shared" si="3"/>
        <v>0</v>
      </c>
      <c r="H36" s="197">
        <f t="shared" si="3"/>
        <v>0</v>
      </c>
      <c r="I36" s="197">
        <f t="shared" si="3"/>
        <v>0</v>
      </c>
      <c r="J36" s="197">
        <f t="shared" si="3"/>
        <v>0</v>
      </c>
      <c r="K36" s="197">
        <f t="shared" si="3"/>
        <v>0</v>
      </c>
    </row>
    <row r="37" spans="1:11" s="409" customFormat="1" ht="31.5" x14ac:dyDescent="0.25">
      <c r="A37" s="199" t="s">
        <v>327</v>
      </c>
      <c r="B37" s="11" t="s">
        <v>326</v>
      </c>
      <c r="C37" s="395" t="str">
        <f>Ф2!C35</f>
        <v>I_001</v>
      </c>
      <c r="D37" s="395">
        <v>0</v>
      </c>
      <c r="E37" s="395">
        <v>0</v>
      </c>
      <c r="F37" s="395">
        <v>0</v>
      </c>
      <c r="G37" s="395">
        <v>0</v>
      </c>
      <c r="H37" s="395">
        <v>0</v>
      </c>
      <c r="I37" s="395">
        <v>0</v>
      </c>
      <c r="J37" s="395">
        <v>0</v>
      </c>
      <c r="K37" s="395">
        <v>0</v>
      </c>
    </row>
    <row r="38" spans="1:11" s="195" customFormat="1" ht="47.25" hidden="1" x14ac:dyDescent="0.25">
      <c r="A38" s="192" t="s">
        <v>114</v>
      </c>
      <c r="B38" s="10" t="s">
        <v>42</v>
      </c>
      <c r="C38" s="193"/>
      <c r="D38" s="193"/>
      <c r="E38" s="193"/>
      <c r="F38" s="193"/>
      <c r="G38" s="193"/>
      <c r="H38" s="193"/>
      <c r="I38" s="193"/>
      <c r="J38" s="193"/>
      <c r="K38" s="193"/>
    </row>
    <row r="39" spans="1:11" s="187" customFormat="1" ht="31.5" x14ac:dyDescent="0.25">
      <c r="A39" s="185" t="s">
        <v>43</v>
      </c>
      <c r="B39" s="64" t="s">
        <v>44</v>
      </c>
      <c r="C39" s="186">
        <v>0</v>
      </c>
      <c r="D39" s="186">
        <f t="shared" ref="D39:K39" si="4">D40+D45+D52</f>
        <v>0</v>
      </c>
      <c r="E39" s="186">
        <f t="shared" si="4"/>
        <v>0</v>
      </c>
      <c r="F39" s="186">
        <f t="shared" si="4"/>
        <v>0</v>
      </c>
      <c r="G39" s="186">
        <f t="shared" si="4"/>
        <v>0</v>
      </c>
      <c r="H39" s="186">
        <f t="shared" si="4"/>
        <v>0</v>
      </c>
      <c r="I39" s="186">
        <f t="shared" si="4"/>
        <v>0</v>
      </c>
      <c r="J39" s="186">
        <f t="shared" si="4"/>
        <v>0</v>
      </c>
      <c r="K39" s="186">
        <f t="shared" si="4"/>
        <v>0</v>
      </c>
    </row>
    <row r="40" spans="1:11" s="198" customFormat="1" ht="47.25" x14ac:dyDescent="0.25">
      <c r="A40" s="196" t="s">
        <v>81</v>
      </c>
      <c r="B40" s="65" t="s">
        <v>82</v>
      </c>
      <c r="C40" s="197">
        <v>0</v>
      </c>
      <c r="D40" s="197">
        <f>D41</f>
        <v>0</v>
      </c>
      <c r="E40" s="197">
        <f t="shared" ref="E40:K40" si="5">E41</f>
        <v>0</v>
      </c>
      <c r="F40" s="197">
        <f t="shared" si="5"/>
        <v>0</v>
      </c>
      <c r="G40" s="197">
        <f t="shared" si="5"/>
        <v>0</v>
      </c>
      <c r="H40" s="197">
        <f t="shared" si="5"/>
        <v>0</v>
      </c>
      <c r="I40" s="197">
        <f t="shared" si="5"/>
        <v>0</v>
      </c>
      <c r="J40" s="197">
        <f t="shared" si="5"/>
        <v>0</v>
      </c>
      <c r="K40" s="197">
        <f t="shared" si="5"/>
        <v>0</v>
      </c>
    </row>
    <row r="41" spans="1:11" s="202" customFormat="1" ht="31.5" x14ac:dyDescent="0.25">
      <c r="A41" s="199" t="s">
        <v>45</v>
      </c>
      <c r="B41" s="11" t="s">
        <v>46</v>
      </c>
      <c r="C41" s="200">
        <v>0</v>
      </c>
      <c r="D41" s="200">
        <f>D42</f>
        <v>0</v>
      </c>
      <c r="E41" s="200">
        <f t="shared" ref="E41:K41" si="6">E42</f>
        <v>0</v>
      </c>
      <c r="F41" s="200">
        <f t="shared" si="6"/>
        <v>0</v>
      </c>
      <c r="G41" s="200">
        <f t="shared" si="6"/>
        <v>0</v>
      </c>
      <c r="H41" s="200">
        <f t="shared" si="6"/>
        <v>0</v>
      </c>
      <c r="I41" s="200">
        <f t="shared" si="6"/>
        <v>0</v>
      </c>
      <c r="J41" s="200">
        <f t="shared" si="6"/>
        <v>0</v>
      </c>
      <c r="K41" s="200">
        <f t="shared" si="6"/>
        <v>0</v>
      </c>
    </row>
    <row r="42" spans="1:11" s="409" customFormat="1" ht="31.5" x14ac:dyDescent="0.25">
      <c r="A42" s="199" t="s">
        <v>47</v>
      </c>
      <c r="B42" s="462" t="s">
        <v>916</v>
      </c>
      <c r="C42" s="395" t="str">
        <f>Ф2!C40</f>
        <v>J_004</v>
      </c>
      <c r="D42" s="395">
        <v>0</v>
      </c>
      <c r="E42" s="395">
        <v>0</v>
      </c>
      <c r="F42" s="395">
        <v>0</v>
      </c>
      <c r="G42" s="395">
        <v>0</v>
      </c>
      <c r="H42" s="395">
        <v>0</v>
      </c>
      <c r="I42" s="395">
        <v>0</v>
      </c>
      <c r="J42" s="395">
        <v>0</v>
      </c>
      <c r="K42" s="395">
        <v>0</v>
      </c>
    </row>
    <row r="43" spans="1:11" s="409" customFormat="1" ht="31.5" x14ac:dyDescent="0.25">
      <c r="A43" s="14" t="s">
        <v>679</v>
      </c>
      <c r="B43" s="462" t="s">
        <v>915</v>
      </c>
      <c r="C43" s="395" t="str">
        <f>Ф2!C41</f>
        <v>J_005</v>
      </c>
      <c r="D43" s="395"/>
      <c r="E43" s="395"/>
      <c r="F43" s="395"/>
      <c r="G43" s="395"/>
      <c r="H43" s="395"/>
      <c r="I43" s="395"/>
      <c r="J43" s="395"/>
      <c r="K43" s="395"/>
    </row>
    <row r="44" spans="1:11" s="202" customFormat="1" ht="31.5" x14ac:dyDescent="0.25">
      <c r="A44" s="199" t="s">
        <v>115</v>
      </c>
      <c r="B44" s="11" t="s">
        <v>116</v>
      </c>
      <c r="C44" s="200"/>
      <c r="D44" s="200"/>
      <c r="E44" s="200"/>
      <c r="F44" s="200"/>
      <c r="G44" s="200"/>
      <c r="H44" s="200"/>
      <c r="I44" s="200"/>
      <c r="J44" s="200"/>
      <c r="K44" s="200"/>
    </row>
    <row r="45" spans="1:11" s="198" customFormat="1" ht="31.5" x14ac:dyDescent="0.25">
      <c r="A45" s="196" t="s">
        <v>48</v>
      </c>
      <c r="B45" s="65" t="s">
        <v>49</v>
      </c>
      <c r="C45" s="197">
        <v>0</v>
      </c>
      <c r="D45" s="197">
        <f>D46</f>
        <v>0</v>
      </c>
      <c r="E45" s="197">
        <f t="shared" ref="E45:K45" si="7">E46</f>
        <v>0</v>
      </c>
      <c r="F45" s="197">
        <f t="shared" si="7"/>
        <v>0</v>
      </c>
      <c r="G45" s="197">
        <f t="shared" si="7"/>
        <v>0</v>
      </c>
      <c r="H45" s="197">
        <f t="shared" si="7"/>
        <v>0</v>
      </c>
      <c r="I45" s="197">
        <f t="shared" si="7"/>
        <v>0</v>
      </c>
      <c r="J45" s="197">
        <f t="shared" si="7"/>
        <v>0</v>
      </c>
      <c r="K45" s="197">
        <f t="shared" si="7"/>
        <v>0</v>
      </c>
    </row>
    <row r="46" spans="1:11" s="202" customFormat="1" x14ac:dyDescent="0.25">
      <c r="A46" s="199" t="s">
        <v>75</v>
      </c>
      <c r="B46" s="11" t="s">
        <v>76</v>
      </c>
      <c r="C46" s="200">
        <v>0</v>
      </c>
      <c r="D46" s="200">
        <f t="shared" ref="D46:K46" si="8">D50</f>
        <v>0</v>
      </c>
      <c r="E46" s="200">
        <f t="shared" si="8"/>
        <v>0</v>
      </c>
      <c r="F46" s="200">
        <f t="shared" si="8"/>
        <v>0</v>
      </c>
      <c r="G46" s="200">
        <f t="shared" si="8"/>
        <v>0</v>
      </c>
      <c r="H46" s="200">
        <f t="shared" si="8"/>
        <v>0</v>
      </c>
      <c r="I46" s="200">
        <f t="shared" si="8"/>
        <v>0</v>
      </c>
      <c r="J46" s="200">
        <f t="shared" si="8"/>
        <v>0</v>
      </c>
      <c r="K46" s="200">
        <f t="shared" si="8"/>
        <v>0</v>
      </c>
    </row>
    <row r="47" spans="1:11" s="202" customFormat="1" ht="47.25" x14ac:dyDescent="0.25">
      <c r="A47" s="14" t="s">
        <v>77</v>
      </c>
      <c r="B47" s="463" t="s">
        <v>917</v>
      </c>
      <c r="C47" s="200" t="str">
        <f>Ф2!C45</f>
        <v>J_006</v>
      </c>
      <c r="D47" s="200"/>
      <c r="E47" s="200"/>
      <c r="F47" s="200"/>
      <c r="G47" s="200"/>
      <c r="H47" s="200"/>
      <c r="I47" s="200"/>
      <c r="J47" s="200"/>
      <c r="K47" s="200"/>
    </row>
    <row r="48" spans="1:11" s="202" customFormat="1" ht="47.25" x14ac:dyDescent="0.25">
      <c r="A48" s="448" t="s">
        <v>864</v>
      </c>
      <c r="B48" s="463" t="s">
        <v>918</v>
      </c>
      <c r="C48" s="200" t="str">
        <f>Ф2!C46</f>
        <v>K_008</v>
      </c>
      <c r="D48" s="200"/>
      <c r="E48" s="200"/>
      <c r="F48" s="200"/>
      <c r="G48" s="200"/>
      <c r="H48" s="200"/>
      <c r="I48" s="200"/>
      <c r="J48" s="200"/>
      <c r="K48" s="200"/>
    </row>
    <row r="49" spans="1:11" s="202" customFormat="1" ht="47.25" x14ac:dyDescent="0.25">
      <c r="A49" s="448" t="s">
        <v>875</v>
      </c>
      <c r="B49" s="463" t="s">
        <v>919</v>
      </c>
      <c r="C49" s="200" t="str">
        <f>Ф2!C47</f>
        <v>K_009</v>
      </c>
      <c r="D49" s="200"/>
      <c r="E49" s="200"/>
      <c r="F49" s="200"/>
      <c r="G49" s="200"/>
      <c r="H49" s="200"/>
      <c r="I49" s="200"/>
      <c r="J49" s="200"/>
      <c r="K49" s="200"/>
    </row>
    <row r="50" spans="1:11" s="409" customFormat="1" ht="31.5" x14ac:dyDescent="0.25">
      <c r="A50" s="14" t="s">
        <v>876</v>
      </c>
      <c r="B50" s="464" t="s">
        <v>920</v>
      </c>
      <c r="C50" s="200" t="str">
        <f>Ф2!C48</f>
        <v>I_003</v>
      </c>
      <c r="D50" s="395">
        <v>0</v>
      </c>
      <c r="E50" s="395">
        <v>0</v>
      </c>
      <c r="F50" s="395">
        <v>0</v>
      </c>
      <c r="G50" s="395">
        <v>0</v>
      </c>
      <c r="H50" s="395">
        <v>0</v>
      </c>
      <c r="I50" s="395">
        <v>0</v>
      </c>
      <c r="J50" s="395">
        <v>0</v>
      </c>
      <c r="K50" s="395">
        <v>0</v>
      </c>
    </row>
    <row r="51" spans="1:11" s="202" customFormat="1" ht="31.5" hidden="1" x14ac:dyDescent="0.25">
      <c r="A51" s="199" t="s">
        <v>117</v>
      </c>
      <c r="B51" s="11" t="s">
        <v>118</v>
      </c>
      <c r="C51" s="200"/>
      <c r="D51" s="200"/>
      <c r="E51" s="200"/>
      <c r="F51" s="200"/>
      <c r="G51" s="200"/>
      <c r="H51" s="200"/>
      <c r="I51" s="200"/>
      <c r="J51" s="200"/>
      <c r="K51" s="200"/>
    </row>
    <row r="52" spans="1:11" s="198" customFormat="1" ht="31.5" x14ac:dyDescent="0.25">
      <c r="A52" s="196" t="s">
        <v>119</v>
      </c>
      <c r="B52" s="65" t="s">
        <v>120</v>
      </c>
      <c r="C52" s="197">
        <v>0</v>
      </c>
      <c r="D52" s="197">
        <f>D57</f>
        <v>0</v>
      </c>
      <c r="E52" s="197">
        <f t="shared" ref="E52:K52" si="9">E57</f>
        <v>0</v>
      </c>
      <c r="F52" s="197">
        <f t="shared" si="9"/>
        <v>0</v>
      </c>
      <c r="G52" s="197">
        <f t="shared" si="9"/>
        <v>0</v>
      </c>
      <c r="H52" s="197">
        <f t="shared" si="9"/>
        <v>0</v>
      </c>
      <c r="I52" s="197">
        <f t="shared" si="9"/>
        <v>0</v>
      </c>
      <c r="J52" s="197">
        <f t="shared" si="9"/>
        <v>0</v>
      </c>
      <c r="K52" s="197">
        <f t="shared" si="9"/>
        <v>0</v>
      </c>
    </row>
    <row r="53" spans="1:11" s="202" customFormat="1" ht="31.5" hidden="1" outlineLevel="1" x14ac:dyDescent="0.25">
      <c r="A53" s="199" t="s">
        <v>121</v>
      </c>
      <c r="B53" s="11" t="s">
        <v>122</v>
      </c>
      <c r="C53" s="200"/>
      <c r="D53" s="200"/>
      <c r="E53" s="200"/>
      <c r="F53" s="200"/>
      <c r="G53" s="200"/>
      <c r="H53" s="200"/>
      <c r="I53" s="200"/>
      <c r="J53" s="200"/>
      <c r="K53" s="200"/>
    </row>
    <row r="54" spans="1:11" s="202" customFormat="1" ht="31.5" hidden="1" outlineLevel="1" x14ac:dyDescent="0.25">
      <c r="A54" s="199" t="s">
        <v>123</v>
      </c>
      <c r="B54" s="11" t="s">
        <v>50</v>
      </c>
      <c r="C54" s="200"/>
      <c r="D54" s="200"/>
      <c r="E54" s="200"/>
      <c r="F54" s="200"/>
      <c r="G54" s="200"/>
      <c r="H54" s="200"/>
      <c r="I54" s="200"/>
      <c r="J54" s="200"/>
      <c r="K54" s="200"/>
    </row>
    <row r="55" spans="1:11" s="202" customFormat="1" hidden="1" outlineLevel="1" x14ac:dyDescent="0.25">
      <c r="A55" s="199" t="s">
        <v>51</v>
      </c>
      <c r="B55" s="11" t="s">
        <v>52</v>
      </c>
      <c r="C55" s="200"/>
      <c r="D55" s="200"/>
      <c r="E55" s="200"/>
      <c r="F55" s="200"/>
      <c r="G55" s="200"/>
      <c r="H55" s="200"/>
      <c r="I55" s="200"/>
      <c r="J55" s="200"/>
      <c r="K55" s="200"/>
    </row>
    <row r="56" spans="1:11" s="202" customFormat="1" ht="31.5" hidden="1" outlineLevel="1" x14ac:dyDescent="0.25">
      <c r="A56" s="199" t="s">
        <v>53</v>
      </c>
      <c r="B56" s="11" t="s">
        <v>54</v>
      </c>
      <c r="C56" s="200"/>
      <c r="D56" s="200"/>
      <c r="E56" s="200"/>
      <c r="F56" s="200"/>
      <c r="G56" s="200"/>
      <c r="H56" s="200"/>
      <c r="I56" s="200"/>
      <c r="J56" s="200"/>
      <c r="K56" s="200"/>
    </row>
    <row r="57" spans="1:11" s="202" customFormat="1" ht="31.5" collapsed="1" x14ac:dyDescent="0.25">
      <c r="A57" s="199" t="s">
        <v>55</v>
      </c>
      <c r="B57" s="11" t="s">
        <v>56</v>
      </c>
      <c r="C57" s="200">
        <v>0</v>
      </c>
      <c r="D57" s="200">
        <f>D58</f>
        <v>0</v>
      </c>
      <c r="E57" s="200">
        <f t="shared" ref="E57:K57" si="10">E58</f>
        <v>0</v>
      </c>
      <c r="F57" s="200">
        <f t="shared" si="10"/>
        <v>0</v>
      </c>
      <c r="G57" s="200">
        <f t="shared" si="10"/>
        <v>0</v>
      </c>
      <c r="H57" s="200">
        <f t="shared" si="10"/>
        <v>0</v>
      </c>
      <c r="I57" s="200">
        <f t="shared" si="10"/>
        <v>0</v>
      </c>
      <c r="J57" s="200">
        <f t="shared" si="10"/>
        <v>0</v>
      </c>
      <c r="K57" s="200">
        <f t="shared" si="10"/>
        <v>0</v>
      </c>
    </row>
    <row r="58" spans="1:11" s="409" customFormat="1" x14ac:dyDescent="0.25">
      <c r="A58" s="199"/>
      <c r="B58" s="11"/>
      <c r="C58" s="395"/>
      <c r="D58" s="395"/>
      <c r="E58" s="395"/>
      <c r="F58" s="395"/>
      <c r="G58" s="395"/>
      <c r="H58" s="395"/>
      <c r="I58" s="395"/>
      <c r="J58" s="395"/>
      <c r="K58" s="395"/>
    </row>
    <row r="59" spans="1:11" s="135" customFormat="1" ht="31.5" hidden="1" outlineLevel="1" x14ac:dyDescent="0.25">
      <c r="A59" s="60" t="s">
        <v>57</v>
      </c>
      <c r="B59" s="205" t="s">
        <v>58</v>
      </c>
      <c r="C59" s="206"/>
      <c r="D59" s="206"/>
      <c r="E59" s="207"/>
      <c r="F59" s="207"/>
      <c r="G59" s="206"/>
      <c r="H59" s="208"/>
      <c r="I59" s="208"/>
      <c r="J59" s="209"/>
      <c r="K59" s="206"/>
    </row>
    <row r="60" spans="1:11" ht="31.5" hidden="1" outlineLevel="1" x14ac:dyDescent="0.25">
      <c r="A60" s="60" t="s">
        <v>59</v>
      </c>
      <c r="B60" s="61" t="s">
        <v>60</v>
      </c>
      <c r="C60" s="56"/>
      <c r="D60" s="56"/>
      <c r="E60" s="62"/>
      <c r="F60" s="62"/>
      <c r="G60" s="56"/>
      <c r="H60" s="56"/>
      <c r="I60" s="56"/>
      <c r="J60" s="63"/>
      <c r="K60" s="56"/>
    </row>
    <row r="61" spans="1:11" ht="31.5" hidden="1" outlineLevel="1" x14ac:dyDescent="0.25">
      <c r="A61" s="14" t="s">
        <v>61</v>
      </c>
      <c r="B61" s="16" t="s">
        <v>62</v>
      </c>
      <c r="C61" s="17"/>
      <c r="D61" s="17"/>
      <c r="E61" s="47"/>
      <c r="F61" s="47"/>
      <c r="G61" s="17"/>
      <c r="H61" s="17"/>
      <c r="I61" s="17"/>
      <c r="J61" s="52"/>
      <c r="K61" s="17"/>
    </row>
    <row r="62" spans="1:11" s="25" customFormat="1" ht="31.5" hidden="1" outlineLevel="1" x14ac:dyDescent="0.25">
      <c r="A62" s="22" t="s">
        <v>63</v>
      </c>
      <c r="B62" s="23" t="s">
        <v>64</v>
      </c>
      <c r="C62" s="24"/>
      <c r="D62" s="24"/>
      <c r="E62" s="48"/>
      <c r="F62" s="48"/>
      <c r="G62" s="24"/>
      <c r="H62" s="24"/>
      <c r="I62" s="24"/>
      <c r="J62" s="53"/>
      <c r="K62" s="24"/>
    </row>
    <row r="63" spans="1:11" hidden="1" outlineLevel="1" x14ac:dyDescent="0.25">
      <c r="A63" s="14" t="s">
        <v>65</v>
      </c>
      <c r="B63" s="16" t="s">
        <v>66</v>
      </c>
      <c r="C63" s="17"/>
      <c r="D63" s="17"/>
      <c r="E63" s="47"/>
      <c r="F63" s="47"/>
      <c r="G63" s="17"/>
      <c r="H63" s="17"/>
      <c r="I63" s="17"/>
      <c r="J63" s="52"/>
      <c r="K63" s="17"/>
    </row>
    <row r="64" spans="1:11" ht="31.5" hidden="1" outlineLevel="1" x14ac:dyDescent="0.25">
      <c r="A64" s="14" t="s">
        <v>67</v>
      </c>
      <c r="B64" s="16" t="s">
        <v>68</v>
      </c>
      <c r="C64" s="17"/>
      <c r="D64" s="17"/>
      <c r="E64" s="47"/>
      <c r="F64" s="47"/>
      <c r="G64" s="17"/>
      <c r="H64" s="17"/>
      <c r="I64" s="17"/>
      <c r="J64" s="52"/>
      <c r="K64" s="17"/>
    </row>
    <row r="65" spans="1:14" s="28" customFormat="1" ht="47.25" hidden="1" outlineLevel="1" collapsed="1" x14ac:dyDescent="0.25">
      <c r="A65" s="20" t="s">
        <v>69</v>
      </c>
      <c r="B65" s="32" t="s">
        <v>70</v>
      </c>
      <c r="C65" s="27"/>
      <c r="D65" s="27"/>
      <c r="E65" s="49"/>
      <c r="F65" s="49"/>
      <c r="G65" s="27"/>
      <c r="H65" s="27"/>
      <c r="I65" s="27"/>
      <c r="J65" s="54"/>
      <c r="K65" s="27"/>
    </row>
    <row r="66" spans="1:14" s="25" customFormat="1" ht="31.5" hidden="1" outlineLevel="1" x14ac:dyDescent="0.25">
      <c r="A66" s="22" t="s">
        <v>71</v>
      </c>
      <c r="B66" s="23" t="s">
        <v>72</v>
      </c>
      <c r="C66" s="24"/>
      <c r="D66" s="24"/>
      <c r="E66" s="48"/>
      <c r="F66" s="48"/>
      <c r="G66" s="24"/>
      <c r="H66" s="24"/>
      <c r="I66" s="24"/>
      <c r="J66" s="53"/>
      <c r="K66" s="24"/>
    </row>
    <row r="67" spans="1:14" s="25" customFormat="1" ht="31.5" hidden="1" outlineLevel="1" x14ac:dyDescent="0.25">
      <c r="A67" s="22" t="s">
        <v>73</v>
      </c>
      <c r="B67" s="23" t="s">
        <v>74</v>
      </c>
      <c r="C67" s="24"/>
      <c r="D67" s="24"/>
      <c r="E67" s="48"/>
      <c r="F67" s="48"/>
      <c r="G67" s="24"/>
      <c r="H67" s="24"/>
      <c r="I67" s="24"/>
      <c r="J67" s="53"/>
      <c r="K67" s="24"/>
    </row>
    <row r="68" spans="1:14" s="331" customFormat="1" collapsed="1" x14ac:dyDescent="0.25">
      <c r="A68" s="20" t="s">
        <v>680</v>
      </c>
      <c r="B68" s="284" t="s">
        <v>681</v>
      </c>
      <c r="C68" s="335">
        <v>0</v>
      </c>
      <c r="D68" s="335">
        <v>0</v>
      </c>
      <c r="E68" s="335">
        <v>0</v>
      </c>
      <c r="F68" s="335">
        <v>0</v>
      </c>
      <c r="G68" s="335">
        <v>0</v>
      </c>
      <c r="H68" s="335">
        <v>0</v>
      </c>
      <c r="I68" s="335">
        <v>0</v>
      </c>
      <c r="J68" s="335">
        <v>0</v>
      </c>
      <c r="K68" s="335">
        <v>0</v>
      </c>
    </row>
    <row r="69" spans="1:14" s="389" customFormat="1" ht="31.5" x14ac:dyDescent="0.25">
      <c r="A69" s="385" t="s">
        <v>682</v>
      </c>
      <c r="B69" s="405" t="s">
        <v>683</v>
      </c>
      <c r="C69" s="395" t="str">
        <f>Ф2!C67</f>
        <v>J_007</v>
      </c>
      <c r="D69" s="395">
        <v>0</v>
      </c>
      <c r="E69" s="395">
        <v>0</v>
      </c>
      <c r="F69" s="395">
        <v>0</v>
      </c>
      <c r="G69" s="395">
        <v>0</v>
      </c>
      <c r="H69" s="395">
        <v>0</v>
      </c>
      <c r="I69" s="395">
        <v>0</v>
      </c>
      <c r="J69" s="395">
        <v>0</v>
      </c>
      <c r="K69" s="395">
        <v>0</v>
      </c>
    </row>
    <row r="71" spans="1:14" x14ac:dyDescent="0.25">
      <c r="J71"/>
      <c r="K71" s="55"/>
      <c r="N71" s="55"/>
    </row>
    <row r="72" spans="1:14" x14ac:dyDescent="0.25">
      <c r="J72"/>
      <c r="K72" s="55"/>
      <c r="N72" s="55"/>
    </row>
    <row r="73" spans="1:14" x14ac:dyDescent="0.25">
      <c r="M73" s="55"/>
    </row>
    <row r="74" spans="1:14" x14ac:dyDescent="0.25">
      <c r="M74" s="55"/>
    </row>
    <row r="75" spans="1:14" ht="18.75" x14ac:dyDescent="0.25">
      <c r="B75" s="296" t="s">
        <v>79</v>
      </c>
      <c r="C75" s="297"/>
      <c r="D75" s="297"/>
      <c r="E75" s="13" t="s">
        <v>1526</v>
      </c>
      <c r="M75" s="55"/>
    </row>
    <row r="76" spans="1:14" ht="18.75" x14ac:dyDescent="0.25">
      <c r="B76" s="296"/>
      <c r="C76" s="297"/>
      <c r="D76" s="297"/>
      <c r="E76" s="297"/>
      <c r="M76" s="55"/>
    </row>
    <row r="77" spans="1:14" ht="18.75" x14ac:dyDescent="0.25">
      <c r="B77" s="296"/>
      <c r="C77" s="297"/>
      <c r="D77" s="297"/>
      <c r="E77" s="297"/>
      <c r="M77" s="55"/>
    </row>
    <row r="78" spans="1:14" x14ac:dyDescent="0.25">
      <c r="M78" s="55"/>
    </row>
    <row r="79" spans="1:14" x14ac:dyDescent="0.25">
      <c r="M79" s="55"/>
    </row>
    <row r="80" spans="1:14" s="41" customFormat="1" x14ac:dyDescent="0.25">
      <c r="A80" s="613" t="s">
        <v>213</v>
      </c>
      <c r="B80" s="613"/>
      <c r="C80" s="613"/>
      <c r="D80" s="613"/>
      <c r="E80" s="613"/>
      <c r="F80" s="613"/>
      <c r="G80" s="613"/>
      <c r="H80" s="613"/>
      <c r="I80" s="613"/>
      <c r="J80" s="613"/>
      <c r="K80" s="613"/>
    </row>
    <row r="81" spans="1:11" s="41" customFormat="1" x14ac:dyDescent="0.25">
      <c r="A81" s="596" t="s">
        <v>214</v>
      </c>
      <c r="B81" s="596"/>
      <c r="C81" s="596"/>
      <c r="D81" s="596"/>
      <c r="E81" s="596"/>
      <c r="F81" s="596"/>
      <c r="G81" s="596"/>
      <c r="H81" s="596"/>
      <c r="I81" s="596"/>
      <c r="J81" s="596"/>
      <c r="K81" s="596"/>
    </row>
    <row r="82" spans="1:11" s="41" customFormat="1" x14ac:dyDescent="0.25">
      <c r="A82" s="596" t="s">
        <v>215</v>
      </c>
      <c r="B82" s="596"/>
      <c r="C82" s="596"/>
      <c r="D82" s="596"/>
      <c r="E82" s="596"/>
      <c r="F82" s="596"/>
      <c r="G82" s="596"/>
      <c r="H82" s="596"/>
      <c r="I82" s="596"/>
      <c r="J82" s="596"/>
      <c r="K82" s="596"/>
    </row>
    <row r="83" spans="1:11" s="41" customFormat="1" x14ac:dyDescent="0.25">
      <c r="A83" s="596" t="s">
        <v>216</v>
      </c>
      <c r="B83" s="596"/>
      <c r="C83" s="596"/>
      <c r="D83" s="596"/>
      <c r="E83" s="596"/>
      <c r="F83" s="596"/>
      <c r="G83" s="596"/>
      <c r="H83" s="596"/>
      <c r="I83" s="596"/>
      <c r="J83" s="596"/>
      <c r="K83" s="596"/>
    </row>
  </sheetData>
  <mergeCells count="19">
    <mergeCell ref="K12:K15"/>
    <mergeCell ref="D14:F14"/>
    <mergeCell ref="G14:I14"/>
    <mergeCell ref="A80:K80"/>
    <mergeCell ref="A81:K81"/>
    <mergeCell ref="A82:K82"/>
    <mergeCell ref="A83:K83"/>
    <mergeCell ref="A1:K1"/>
    <mergeCell ref="A3:K3"/>
    <mergeCell ref="A4:K4"/>
    <mergeCell ref="A6:K6"/>
    <mergeCell ref="A8:K8"/>
    <mergeCell ref="A9:K9"/>
    <mergeCell ref="A10:K10"/>
    <mergeCell ref="A11:J11"/>
    <mergeCell ref="A12:A15"/>
    <mergeCell ref="B12:B15"/>
    <mergeCell ref="C12:C15"/>
    <mergeCell ref="D12:J13"/>
  </mergeCells>
  <pageMargins left="0.7" right="0.7" top="0.75" bottom="0.75" header="0.3" footer="0.3"/>
  <pageSetup paperSize="9" scale="4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77"/>
  <sheetViews>
    <sheetView topLeftCell="A29" zoomScale="70" zoomScaleNormal="70" workbookViewId="0">
      <selection activeCell="E69" sqref="E69"/>
    </sheetView>
  </sheetViews>
  <sheetFormatPr defaultColWidth="8.85546875" defaultRowHeight="15.75" outlineLevelRow="1" x14ac:dyDescent="0.25"/>
  <cols>
    <col min="1" max="1" width="10" style="15" customWidth="1"/>
    <col min="2" max="2" width="75.42578125" customWidth="1"/>
    <col min="3" max="3" width="19.28515625" bestFit="1" customWidth="1"/>
    <col min="4" max="4" width="35.7109375" customWidth="1"/>
    <col min="5" max="5" width="26.140625" style="50" customWidth="1"/>
    <col min="6" max="6" width="19.7109375" style="50" customWidth="1"/>
    <col min="7" max="7" width="29.7109375" customWidth="1"/>
    <col min="8" max="8" width="25.140625" customWidth="1"/>
    <col min="9" max="9" width="22.85546875" customWidth="1"/>
    <col min="10" max="10" width="20.140625" style="55" customWidth="1"/>
    <col min="11" max="11" width="20.7109375" customWidth="1"/>
    <col min="12" max="12" width="16.85546875" customWidth="1"/>
    <col min="13" max="13" width="38.42578125" customWidth="1"/>
    <col min="14" max="14" width="33" customWidth="1"/>
    <col min="15" max="15" width="14.42578125" bestFit="1" customWidth="1"/>
    <col min="16" max="17" width="12.42578125" bestFit="1" customWidth="1"/>
    <col min="18" max="18" width="11.42578125" bestFit="1" customWidth="1"/>
  </cols>
  <sheetData>
    <row r="1" spans="1:45" s="112" customFormat="1" x14ac:dyDescent="0.25">
      <c r="A1" s="625" t="s">
        <v>433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  <c r="R1" s="625"/>
      <c r="S1" s="223"/>
      <c r="T1" s="223"/>
      <c r="U1" s="223"/>
      <c r="V1" s="223"/>
      <c r="W1" s="223"/>
      <c r="X1" s="223"/>
      <c r="Y1" s="223"/>
      <c r="Z1" s="224"/>
      <c r="AA1" s="224"/>
      <c r="AB1" s="224"/>
      <c r="AC1" s="224"/>
    </row>
    <row r="2" spans="1:45" s="112" customFormat="1" x14ac:dyDescent="0.25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223"/>
      <c r="T2" s="223"/>
      <c r="U2" s="223"/>
      <c r="V2" s="223"/>
      <c r="W2" s="223"/>
      <c r="X2" s="223"/>
      <c r="Y2" s="223"/>
      <c r="Z2" s="224"/>
      <c r="AA2" s="224"/>
      <c r="AB2" s="224"/>
      <c r="AC2" s="224"/>
    </row>
    <row r="3" spans="1:45" s="112" customFormat="1" x14ac:dyDescent="0.25">
      <c r="A3" s="653" t="s">
        <v>434</v>
      </c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653"/>
      <c r="P3" s="653"/>
      <c r="Q3" s="653"/>
      <c r="R3" s="653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</row>
    <row r="4" spans="1:45" s="112" customFormat="1" x14ac:dyDescent="0.25">
      <c r="A4" s="591" t="s">
        <v>3</v>
      </c>
      <c r="B4" s="591"/>
      <c r="C4" s="591"/>
      <c r="D4" s="591"/>
      <c r="E4" s="591"/>
      <c r="F4" s="591"/>
      <c r="G4" s="591"/>
      <c r="H4" s="591"/>
      <c r="I4" s="591"/>
      <c r="J4" s="591"/>
      <c r="K4" s="591"/>
      <c r="L4" s="591"/>
      <c r="M4" s="591"/>
      <c r="N4" s="591"/>
      <c r="O4" s="591"/>
      <c r="P4" s="591"/>
      <c r="Q4" s="591"/>
      <c r="R4" s="591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</row>
    <row r="5" spans="1:45" s="112" customFormat="1" x14ac:dyDescent="0.25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</row>
    <row r="6" spans="1:45" s="112" customFormat="1" x14ac:dyDescent="0.25">
      <c r="A6" s="593" t="s">
        <v>883</v>
      </c>
      <c r="B6" s="593"/>
      <c r="C6" s="593"/>
      <c r="D6" s="593"/>
      <c r="E6" s="593"/>
      <c r="F6" s="593"/>
      <c r="G6" s="593"/>
      <c r="H6" s="593"/>
      <c r="I6" s="593"/>
      <c r="J6" s="593"/>
      <c r="K6" s="593"/>
      <c r="L6" s="593"/>
      <c r="M6" s="593"/>
      <c r="N6" s="593"/>
      <c r="O6" s="593"/>
      <c r="P6" s="593"/>
      <c r="Q6" s="593"/>
      <c r="R6" s="593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</row>
    <row r="7" spans="1:45" s="112" customFormat="1" ht="15" x14ac:dyDescent="0.25">
      <c r="A7" s="654"/>
      <c r="B7" s="654"/>
      <c r="C7" s="654"/>
      <c r="D7" s="654"/>
      <c r="E7" s="654"/>
      <c r="F7" s="654"/>
      <c r="G7" s="654"/>
      <c r="H7" s="654"/>
      <c r="I7" s="654"/>
      <c r="J7" s="654"/>
      <c r="K7" s="654"/>
      <c r="L7" s="654"/>
      <c r="M7" s="654"/>
      <c r="N7" s="654"/>
      <c r="O7" s="654"/>
      <c r="P7" s="654"/>
      <c r="Q7" s="654"/>
      <c r="R7" s="654"/>
      <c r="S7" s="226"/>
      <c r="T7" s="223"/>
      <c r="U7" s="223"/>
      <c r="V7" s="223"/>
      <c r="W7" s="223"/>
      <c r="X7" s="223"/>
      <c r="Y7" s="223"/>
      <c r="Z7" s="224"/>
      <c r="AA7" s="224"/>
      <c r="AB7" s="224"/>
      <c r="AC7" s="224"/>
    </row>
    <row r="8" spans="1:45" s="224" customFormat="1" ht="186.75" customHeight="1" x14ac:dyDescent="0.25">
      <c r="A8" s="227" t="s">
        <v>5</v>
      </c>
      <c r="B8" s="227" t="s">
        <v>6</v>
      </c>
      <c r="C8" s="227" t="s">
        <v>7</v>
      </c>
      <c r="D8" s="228" t="s">
        <v>435</v>
      </c>
      <c r="E8" s="228" t="s">
        <v>436</v>
      </c>
      <c r="F8" s="227" t="s">
        <v>437</v>
      </c>
      <c r="G8" s="227" t="s">
        <v>438</v>
      </c>
      <c r="H8" s="227" t="s">
        <v>439</v>
      </c>
      <c r="I8" s="227" t="s">
        <v>440</v>
      </c>
      <c r="J8" s="227" t="s">
        <v>441</v>
      </c>
      <c r="K8" s="227" t="s">
        <v>442</v>
      </c>
      <c r="L8" s="227" t="s">
        <v>443</v>
      </c>
      <c r="M8" s="158" t="s">
        <v>444</v>
      </c>
      <c r="N8" s="158" t="s">
        <v>445</v>
      </c>
      <c r="O8" s="227" t="s">
        <v>446</v>
      </c>
      <c r="P8" s="227" t="s">
        <v>447</v>
      </c>
      <c r="Q8" s="227" t="s">
        <v>448</v>
      </c>
      <c r="R8" s="227" t="s">
        <v>449</v>
      </c>
    </row>
    <row r="9" spans="1:45" s="112" customFormat="1" ht="15.75" customHeight="1" x14ac:dyDescent="0.25">
      <c r="A9" s="89">
        <v>1</v>
      </c>
      <c r="B9" s="89">
        <v>2</v>
      </c>
      <c r="C9" s="89">
        <v>3</v>
      </c>
      <c r="D9" s="89">
        <v>4</v>
      </c>
      <c r="E9" s="89">
        <v>5</v>
      </c>
      <c r="F9" s="89">
        <v>6</v>
      </c>
      <c r="G9" s="89">
        <v>7</v>
      </c>
      <c r="H9" s="89">
        <v>8</v>
      </c>
      <c r="I9" s="89">
        <v>9</v>
      </c>
      <c r="J9" s="89">
        <v>10</v>
      </c>
      <c r="K9" s="89">
        <v>11</v>
      </c>
      <c r="L9" s="89">
        <v>12</v>
      </c>
      <c r="M9" s="89">
        <v>13</v>
      </c>
      <c r="N9" s="89">
        <v>14</v>
      </c>
      <c r="O9" s="89">
        <v>15</v>
      </c>
      <c r="P9" s="89">
        <v>16</v>
      </c>
      <c r="Q9" s="89">
        <v>17</v>
      </c>
      <c r="R9" s="89">
        <v>18</v>
      </c>
      <c r="S9" s="223"/>
    </row>
    <row r="10" spans="1:45" s="187" customFormat="1" x14ac:dyDescent="0.25">
      <c r="A10" s="185" t="s">
        <v>34</v>
      </c>
      <c r="B10" s="64" t="s">
        <v>35</v>
      </c>
      <c r="C10" s="186">
        <v>0</v>
      </c>
      <c r="D10" s="186">
        <f>D11</f>
        <v>0</v>
      </c>
      <c r="E10" s="186">
        <f t="shared" ref="E10:K10" si="0">E11</f>
        <v>0</v>
      </c>
      <c r="F10" s="186">
        <f t="shared" si="0"/>
        <v>0</v>
      </c>
      <c r="G10" s="186">
        <f t="shared" si="0"/>
        <v>0</v>
      </c>
      <c r="H10" s="186">
        <f t="shared" si="0"/>
        <v>0</v>
      </c>
      <c r="I10" s="186">
        <f t="shared" si="0"/>
        <v>0</v>
      </c>
      <c r="J10" s="186">
        <f t="shared" si="0"/>
        <v>0</v>
      </c>
      <c r="K10" s="186">
        <f t="shared" si="0"/>
        <v>0</v>
      </c>
      <c r="L10" s="186">
        <f t="shared" ref="L10" si="1">L11</f>
        <v>0</v>
      </c>
      <c r="M10" s="186">
        <f t="shared" ref="M10" si="2">M11</f>
        <v>0</v>
      </c>
      <c r="N10" s="186">
        <f t="shared" ref="N10" si="3">N11</f>
        <v>0</v>
      </c>
      <c r="O10" s="186">
        <f t="shared" ref="O10" si="4">O11</f>
        <v>0</v>
      </c>
      <c r="P10" s="186">
        <f t="shared" ref="P10" si="5">P11</f>
        <v>0</v>
      </c>
      <c r="Q10" s="186">
        <f t="shared" ref="Q10" si="6">Q11</f>
        <v>0</v>
      </c>
      <c r="R10" s="186">
        <f t="shared" ref="R10" si="7">R11</f>
        <v>0</v>
      </c>
    </row>
    <row r="11" spans="1:45" s="191" customFormat="1" x14ac:dyDescent="0.25">
      <c r="A11" s="188" t="s">
        <v>84</v>
      </c>
      <c r="B11" s="9" t="s">
        <v>37</v>
      </c>
      <c r="C11" s="189">
        <v>0</v>
      </c>
      <c r="D11" s="189">
        <v>0</v>
      </c>
      <c r="E11" s="189">
        <v>0</v>
      </c>
      <c r="F11" s="189">
        <v>0</v>
      </c>
      <c r="G11" s="189">
        <f t="shared" ref="G11:K11" si="8">G12+G32</f>
        <v>0</v>
      </c>
      <c r="H11" s="189">
        <f t="shared" si="8"/>
        <v>0</v>
      </c>
      <c r="I11" s="189">
        <f t="shared" si="8"/>
        <v>0</v>
      </c>
      <c r="J11" s="189">
        <f t="shared" si="8"/>
        <v>0</v>
      </c>
      <c r="K11" s="189">
        <f t="shared" si="8"/>
        <v>0</v>
      </c>
      <c r="L11" s="189">
        <f t="shared" ref="L11" si="9">L12+L32</f>
        <v>0</v>
      </c>
      <c r="M11" s="189">
        <v>0</v>
      </c>
      <c r="N11" s="189">
        <f t="shared" ref="N11" si="10">N12+N32</f>
        <v>0</v>
      </c>
      <c r="O11" s="189">
        <f t="shared" ref="O11" si="11">O12+O32</f>
        <v>0</v>
      </c>
      <c r="P11" s="189">
        <f t="shared" ref="P11" si="12">P12+P32</f>
        <v>0</v>
      </c>
      <c r="Q11" s="189">
        <f t="shared" ref="Q11" si="13">Q12+Q32</f>
        <v>0</v>
      </c>
      <c r="R11" s="189">
        <f t="shared" ref="R11" si="14">R12+R32</f>
        <v>0</v>
      </c>
    </row>
    <row r="12" spans="1:45" s="187" customFormat="1" x14ac:dyDescent="0.25">
      <c r="A12" s="185" t="s">
        <v>38</v>
      </c>
      <c r="B12" s="64" t="s">
        <v>39</v>
      </c>
      <c r="C12" s="186">
        <v>0</v>
      </c>
      <c r="D12" s="186">
        <f>D29</f>
        <v>0</v>
      </c>
      <c r="E12" s="186">
        <f t="shared" ref="E12:K12" si="15">E29</f>
        <v>0</v>
      </c>
      <c r="F12" s="186">
        <f t="shared" si="15"/>
        <v>0</v>
      </c>
      <c r="G12" s="186">
        <f t="shared" si="15"/>
        <v>0</v>
      </c>
      <c r="H12" s="186">
        <f t="shared" si="15"/>
        <v>0</v>
      </c>
      <c r="I12" s="186">
        <f t="shared" si="15"/>
        <v>0</v>
      </c>
      <c r="J12" s="186">
        <f t="shared" si="15"/>
        <v>0</v>
      </c>
      <c r="K12" s="186">
        <f t="shared" si="15"/>
        <v>0</v>
      </c>
      <c r="L12" s="186">
        <f t="shared" ref="L12:R12" si="16">L29</f>
        <v>0</v>
      </c>
      <c r="M12" s="186">
        <f t="shared" si="16"/>
        <v>0</v>
      </c>
      <c r="N12" s="186">
        <f t="shared" si="16"/>
        <v>0</v>
      </c>
      <c r="O12" s="186">
        <f t="shared" si="16"/>
        <v>0</v>
      </c>
      <c r="P12" s="186">
        <f t="shared" si="16"/>
        <v>0</v>
      </c>
      <c r="Q12" s="186">
        <f t="shared" si="16"/>
        <v>0</v>
      </c>
      <c r="R12" s="186">
        <f t="shared" si="16"/>
        <v>0</v>
      </c>
    </row>
    <row r="13" spans="1:45" s="195" customFormat="1" ht="31.5" hidden="1" outlineLevel="1" x14ac:dyDescent="0.25">
      <c r="A13" s="192" t="s">
        <v>85</v>
      </c>
      <c r="B13" s="10" t="s">
        <v>86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</row>
    <row r="14" spans="1:45" s="191" customFormat="1" ht="47.25" hidden="1" outlineLevel="1" x14ac:dyDescent="0.25">
      <c r="A14" s="188" t="s">
        <v>87</v>
      </c>
      <c r="B14" s="9" t="s">
        <v>88</v>
      </c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</row>
    <row r="15" spans="1:45" s="191" customFormat="1" ht="47.25" hidden="1" outlineLevel="1" x14ac:dyDescent="0.25">
      <c r="A15" s="188" t="s">
        <v>89</v>
      </c>
      <c r="B15" s="9" t="s">
        <v>90</v>
      </c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</row>
    <row r="16" spans="1:45" s="191" customFormat="1" ht="31.5" hidden="1" outlineLevel="1" x14ac:dyDescent="0.25">
      <c r="A16" s="188" t="s">
        <v>91</v>
      </c>
      <c r="B16" s="9" t="s">
        <v>92</v>
      </c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</row>
    <row r="17" spans="1:18" s="195" customFormat="1" ht="31.5" hidden="1" outlineLevel="1" x14ac:dyDescent="0.25">
      <c r="A17" s="192" t="s">
        <v>93</v>
      </c>
      <c r="B17" s="10" t="s">
        <v>94</v>
      </c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</row>
    <row r="18" spans="1:18" s="191" customFormat="1" ht="47.25" hidden="1" outlineLevel="1" x14ac:dyDescent="0.25">
      <c r="A18" s="188" t="s">
        <v>95</v>
      </c>
      <c r="B18" s="9" t="s">
        <v>96</v>
      </c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</row>
    <row r="19" spans="1:18" s="191" customFormat="1" ht="31.5" hidden="1" outlineLevel="1" x14ac:dyDescent="0.25">
      <c r="A19" s="188" t="s">
        <v>97</v>
      </c>
      <c r="B19" s="9" t="s">
        <v>98</v>
      </c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</row>
    <row r="20" spans="1:18" s="195" customFormat="1" ht="31.5" hidden="1" outlineLevel="1" x14ac:dyDescent="0.25">
      <c r="A20" s="192" t="s">
        <v>99</v>
      </c>
      <c r="B20" s="10" t="s">
        <v>100</v>
      </c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</row>
    <row r="21" spans="1:18" s="191" customFormat="1" ht="31.5" hidden="1" outlineLevel="1" x14ac:dyDescent="0.25">
      <c r="A21" s="188" t="s">
        <v>101</v>
      </c>
      <c r="B21" s="9" t="s">
        <v>102</v>
      </c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</row>
    <row r="22" spans="1:18" s="191" customFormat="1" ht="63" hidden="1" outlineLevel="1" x14ac:dyDescent="0.25">
      <c r="A22" s="188" t="s">
        <v>106</v>
      </c>
      <c r="B22" s="9" t="s">
        <v>103</v>
      </c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</row>
    <row r="23" spans="1:18" s="191" customFormat="1" ht="63" hidden="1" outlineLevel="1" x14ac:dyDescent="0.25">
      <c r="A23" s="188" t="s">
        <v>108</v>
      </c>
      <c r="B23" s="9" t="s">
        <v>104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</row>
    <row r="24" spans="1:18" s="191" customFormat="1" ht="63" hidden="1" outlineLevel="1" x14ac:dyDescent="0.25">
      <c r="A24" s="188" t="s">
        <v>109</v>
      </c>
      <c r="B24" s="9" t="s">
        <v>105</v>
      </c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</row>
    <row r="25" spans="1:18" s="191" customFormat="1" ht="31.5" hidden="1" outlineLevel="1" x14ac:dyDescent="0.25">
      <c r="A25" s="188" t="s">
        <v>110</v>
      </c>
      <c r="B25" s="9" t="s">
        <v>102</v>
      </c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</row>
    <row r="26" spans="1:18" s="191" customFormat="1" ht="63" hidden="1" outlineLevel="1" x14ac:dyDescent="0.25">
      <c r="A26" s="188" t="s">
        <v>111</v>
      </c>
      <c r="B26" s="9" t="s">
        <v>103</v>
      </c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</row>
    <row r="27" spans="1:18" s="191" customFormat="1" ht="63" hidden="1" outlineLevel="1" x14ac:dyDescent="0.25">
      <c r="A27" s="188" t="s">
        <v>112</v>
      </c>
      <c r="B27" s="9" t="s">
        <v>104</v>
      </c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</row>
    <row r="28" spans="1:18" s="191" customFormat="1" ht="63" hidden="1" outlineLevel="1" x14ac:dyDescent="0.25">
      <c r="A28" s="188" t="s">
        <v>113</v>
      </c>
      <c r="B28" s="9" t="s">
        <v>107</v>
      </c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</row>
    <row r="29" spans="1:18" s="198" customFormat="1" ht="63" collapsed="1" x14ac:dyDescent="0.25">
      <c r="A29" s="196" t="s">
        <v>40</v>
      </c>
      <c r="B29" s="65" t="s">
        <v>41</v>
      </c>
      <c r="C29" s="197">
        <v>0</v>
      </c>
      <c r="D29" s="197">
        <v>0</v>
      </c>
      <c r="E29" s="197">
        <v>0</v>
      </c>
      <c r="F29" s="197">
        <v>0</v>
      </c>
      <c r="G29" s="197">
        <f t="shared" ref="G29" si="17">G30</f>
        <v>0</v>
      </c>
      <c r="H29" s="197">
        <v>0</v>
      </c>
      <c r="I29" s="197">
        <v>0</v>
      </c>
      <c r="J29" s="197">
        <v>0</v>
      </c>
      <c r="K29" s="197">
        <v>0</v>
      </c>
      <c r="L29" s="197">
        <v>0</v>
      </c>
      <c r="M29" s="197">
        <v>0</v>
      </c>
      <c r="N29" s="197">
        <v>0</v>
      </c>
      <c r="O29" s="197">
        <v>0</v>
      </c>
      <c r="P29" s="197">
        <v>0</v>
      </c>
      <c r="Q29" s="197">
        <v>0</v>
      </c>
      <c r="R29" s="197">
        <v>0</v>
      </c>
    </row>
    <row r="30" spans="1:18" s="409" customFormat="1" ht="31.5" x14ac:dyDescent="0.25">
      <c r="A30" s="199" t="s">
        <v>327</v>
      </c>
      <c r="B30" s="11" t="s">
        <v>326</v>
      </c>
      <c r="C30" s="395" t="str">
        <f>Ф2!C35</f>
        <v>I_001</v>
      </c>
      <c r="D30" s="395"/>
      <c r="E30" s="395"/>
      <c r="F30" s="395"/>
      <c r="G30" s="395"/>
      <c r="H30" s="395"/>
      <c r="I30" s="395"/>
      <c r="J30" s="395"/>
      <c r="K30" s="395"/>
      <c r="L30" s="395"/>
      <c r="M30" s="420"/>
      <c r="N30" s="395"/>
      <c r="O30" s="395"/>
      <c r="P30" s="395"/>
      <c r="Q30" s="395"/>
      <c r="R30" s="395"/>
    </row>
    <row r="31" spans="1:18" s="195" customFormat="1" ht="47.25" hidden="1" x14ac:dyDescent="0.25">
      <c r="A31" s="192" t="s">
        <v>114</v>
      </c>
      <c r="B31" s="10" t="s">
        <v>42</v>
      </c>
      <c r="C31" s="193"/>
      <c r="D31" s="193"/>
      <c r="E31" s="193"/>
      <c r="F31" s="193"/>
      <c r="G31" s="193"/>
      <c r="H31" s="193"/>
      <c r="I31" s="193"/>
      <c r="J31" s="193"/>
      <c r="K31" s="193"/>
      <c r="L31" s="212"/>
      <c r="M31" s="212"/>
      <c r="N31" s="212"/>
      <c r="O31" s="212"/>
      <c r="P31" s="212"/>
      <c r="Q31" s="212"/>
      <c r="R31" s="212"/>
    </row>
    <row r="32" spans="1:18" s="187" customFormat="1" ht="31.5" x14ac:dyDescent="0.25">
      <c r="A32" s="185" t="s">
        <v>43</v>
      </c>
      <c r="B32" s="64" t="s">
        <v>44</v>
      </c>
      <c r="C32" s="186">
        <v>0</v>
      </c>
      <c r="D32" s="186">
        <v>0</v>
      </c>
      <c r="E32" s="186">
        <v>0</v>
      </c>
      <c r="F32" s="186">
        <v>0</v>
      </c>
      <c r="G32" s="186">
        <f t="shared" ref="G32:K32" si="18">G33+G38+G45</f>
        <v>0</v>
      </c>
      <c r="H32" s="186">
        <f t="shared" si="18"/>
        <v>0</v>
      </c>
      <c r="I32" s="186">
        <f t="shared" si="18"/>
        <v>0</v>
      </c>
      <c r="J32" s="186">
        <f t="shared" si="18"/>
        <v>0</v>
      </c>
      <c r="K32" s="186">
        <f t="shared" si="18"/>
        <v>0</v>
      </c>
      <c r="L32" s="186">
        <f t="shared" ref="L32" si="19">L33+L38+L45</f>
        <v>0</v>
      </c>
      <c r="M32" s="186">
        <v>0</v>
      </c>
      <c r="N32" s="186">
        <f t="shared" ref="N32" si="20">N33+N38+N45</f>
        <v>0</v>
      </c>
      <c r="O32" s="186">
        <f t="shared" ref="O32" si="21">O33+O38+O45</f>
        <v>0</v>
      </c>
      <c r="P32" s="186">
        <f t="shared" ref="P32" si="22">P33+P38+P45</f>
        <v>0</v>
      </c>
      <c r="Q32" s="186">
        <f t="shared" ref="Q32" si="23">Q33+Q38+Q45</f>
        <v>0</v>
      </c>
      <c r="R32" s="186">
        <f t="shared" ref="R32" si="24">R33+R38+R45</f>
        <v>0</v>
      </c>
    </row>
    <row r="33" spans="1:18" s="198" customFormat="1" ht="47.25" x14ac:dyDescent="0.25">
      <c r="A33" s="196" t="s">
        <v>81</v>
      </c>
      <c r="B33" s="65" t="s">
        <v>82</v>
      </c>
      <c r="C33" s="197">
        <v>0</v>
      </c>
      <c r="D33" s="197">
        <v>0</v>
      </c>
      <c r="E33" s="197">
        <v>0</v>
      </c>
      <c r="F33" s="197">
        <v>0</v>
      </c>
      <c r="G33" s="197">
        <f t="shared" ref="E33:K34" si="25">G34</f>
        <v>0</v>
      </c>
      <c r="H33" s="197">
        <f t="shared" si="25"/>
        <v>0</v>
      </c>
      <c r="I33" s="197">
        <f t="shared" si="25"/>
        <v>0</v>
      </c>
      <c r="J33" s="197">
        <f t="shared" si="25"/>
        <v>0</v>
      </c>
      <c r="K33" s="197">
        <f t="shared" si="25"/>
        <v>0</v>
      </c>
      <c r="L33" s="197">
        <f t="shared" ref="L33" si="26">L34</f>
        <v>0</v>
      </c>
      <c r="M33" s="197">
        <v>0</v>
      </c>
      <c r="N33" s="197">
        <f t="shared" ref="N33" si="27">N34</f>
        <v>0</v>
      </c>
      <c r="O33" s="197">
        <f t="shared" ref="O33" si="28">O34</f>
        <v>0</v>
      </c>
      <c r="P33" s="197">
        <f t="shared" ref="P33" si="29">P34</f>
        <v>0</v>
      </c>
      <c r="Q33" s="197">
        <f t="shared" ref="Q33" si="30">Q34</f>
        <v>0</v>
      </c>
      <c r="R33" s="197">
        <f t="shared" ref="R33" si="31">R34</f>
        <v>0</v>
      </c>
    </row>
    <row r="34" spans="1:18" s="202" customFormat="1" ht="31.5" x14ac:dyDescent="0.25">
      <c r="A34" s="199" t="s">
        <v>45</v>
      </c>
      <c r="B34" s="11" t="s">
        <v>46</v>
      </c>
      <c r="C34" s="200">
        <v>0</v>
      </c>
      <c r="D34" s="200" t="str">
        <f>D35</f>
        <v>Дальневосточный Федеральный округ</v>
      </c>
      <c r="E34" s="200" t="str">
        <f t="shared" si="25"/>
        <v>Приморский край</v>
      </c>
      <c r="F34" s="200" t="str">
        <f t="shared" si="25"/>
        <v>Владивостокский городской округ</v>
      </c>
      <c r="G34" s="200">
        <f t="shared" si="25"/>
        <v>0</v>
      </c>
      <c r="H34" s="200">
        <v>0</v>
      </c>
      <c r="I34" s="200">
        <v>0</v>
      </c>
      <c r="J34" s="200">
        <v>0</v>
      </c>
      <c r="K34" s="200">
        <v>0</v>
      </c>
      <c r="L34" s="200">
        <v>0</v>
      </c>
      <c r="M34" s="200" t="str">
        <f t="shared" ref="M34" si="32">M35</f>
        <v>не относится</v>
      </c>
      <c r="N34" s="200">
        <v>0</v>
      </c>
      <c r="O34" s="200">
        <v>0</v>
      </c>
      <c r="P34" s="200">
        <v>0</v>
      </c>
      <c r="Q34" s="200">
        <v>0</v>
      </c>
      <c r="R34" s="200">
        <v>0</v>
      </c>
    </row>
    <row r="35" spans="1:18" s="409" customFormat="1" ht="31.5" x14ac:dyDescent="0.25">
      <c r="A35" s="199" t="s">
        <v>47</v>
      </c>
      <c r="B35" s="462" t="s">
        <v>916</v>
      </c>
      <c r="C35" s="395" t="str">
        <f>Ф2!C40</f>
        <v>J_004</v>
      </c>
      <c r="D35" s="395" t="s">
        <v>450</v>
      </c>
      <c r="E35" s="395" t="s">
        <v>37</v>
      </c>
      <c r="F35" s="395" t="s">
        <v>451</v>
      </c>
      <c r="G35" s="395">
        <v>0</v>
      </c>
      <c r="H35" s="395" t="s">
        <v>705</v>
      </c>
      <c r="I35" s="395" t="s">
        <v>705</v>
      </c>
      <c r="J35" s="395" t="s">
        <v>705</v>
      </c>
      <c r="K35" s="395" t="s">
        <v>705</v>
      </c>
      <c r="L35" s="395" t="s">
        <v>705</v>
      </c>
      <c r="M35" s="420" t="s">
        <v>452</v>
      </c>
      <c r="N35" s="395" t="s">
        <v>705</v>
      </c>
      <c r="O35" s="395" t="s">
        <v>705</v>
      </c>
      <c r="P35" s="395" t="s">
        <v>705</v>
      </c>
      <c r="Q35" s="395" t="s">
        <v>705</v>
      </c>
      <c r="R35" s="395" t="s">
        <v>705</v>
      </c>
    </row>
    <row r="36" spans="1:18" s="409" customFormat="1" ht="31.5" x14ac:dyDescent="0.25">
      <c r="A36" s="14" t="s">
        <v>679</v>
      </c>
      <c r="B36" s="462" t="s">
        <v>915</v>
      </c>
      <c r="C36" s="395" t="str">
        <f>Ф2!C41</f>
        <v>J_005</v>
      </c>
      <c r="D36" s="395" t="s">
        <v>450</v>
      </c>
      <c r="E36" s="395" t="s">
        <v>37</v>
      </c>
      <c r="F36" s="395" t="s">
        <v>451</v>
      </c>
      <c r="G36" s="395">
        <v>0</v>
      </c>
      <c r="H36" s="395" t="s">
        <v>705</v>
      </c>
      <c r="I36" s="395" t="s">
        <v>705</v>
      </c>
      <c r="J36" s="395" t="s">
        <v>705</v>
      </c>
      <c r="K36" s="395" t="s">
        <v>705</v>
      </c>
      <c r="L36" s="395" t="s">
        <v>705</v>
      </c>
      <c r="M36" s="420" t="s">
        <v>452</v>
      </c>
      <c r="N36" s="395" t="s">
        <v>705</v>
      </c>
      <c r="O36" s="395" t="s">
        <v>705</v>
      </c>
      <c r="P36" s="395" t="s">
        <v>705</v>
      </c>
      <c r="Q36" s="395" t="s">
        <v>705</v>
      </c>
      <c r="R36" s="395" t="s">
        <v>705</v>
      </c>
    </row>
    <row r="37" spans="1:18" s="202" customFormat="1" ht="31.5" x14ac:dyDescent="0.25">
      <c r="A37" s="199" t="s">
        <v>115</v>
      </c>
      <c r="B37" s="11" t="s">
        <v>116</v>
      </c>
      <c r="C37" s="200"/>
      <c r="D37" s="200"/>
      <c r="E37" s="200"/>
      <c r="F37" s="200"/>
      <c r="G37" s="200"/>
      <c r="H37" s="200"/>
      <c r="I37" s="200"/>
      <c r="J37" s="200"/>
      <c r="K37" s="200"/>
      <c r="L37" s="214"/>
      <c r="M37" s="214"/>
      <c r="N37" s="214"/>
      <c r="O37" s="214"/>
      <c r="P37" s="214"/>
      <c r="Q37" s="214"/>
      <c r="R37" s="214"/>
    </row>
    <row r="38" spans="1:18" s="198" customFormat="1" ht="31.5" x14ac:dyDescent="0.25">
      <c r="A38" s="196" t="s">
        <v>48</v>
      </c>
      <c r="B38" s="65" t="s">
        <v>49</v>
      </c>
      <c r="C38" s="197">
        <v>0</v>
      </c>
      <c r="D38" s="197">
        <f>D39</f>
        <v>0</v>
      </c>
      <c r="E38" s="197">
        <f t="shared" ref="E38:K38" si="33">E39</f>
        <v>0</v>
      </c>
      <c r="F38" s="197">
        <f t="shared" si="33"/>
        <v>0</v>
      </c>
      <c r="G38" s="197">
        <f t="shared" si="33"/>
        <v>0</v>
      </c>
      <c r="H38" s="197">
        <f t="shared" si="33"/>
        <v>0</v>
      </c>
      <c r="I38" s="197">
        <f t="shared" si="33"/>
        <v>0</v>
      </c>
      <c r="J38" s="197">
        <f t="shared" si="33"/>
        <v>0</v>
      </c>
      <c r="K38" s="197">
        <f t="shared" si="33"/>
        <v>0</v>
      </c>
      <c r="L38" s="197">
        <f t="shared" ref="L38" si="34">L39</f>
        <v>0</v>
      </c>
      <c r="M38" s="197">
        <f t="shared" ref="M38" si="35">M39</f>
        <v>0</v>
      </c>
      <c r="N38" s="197">
        <f t="shared" ref="N38" si="36">N39</f>
        <v>0</v>
      </c>
      <c r="O38" s="197">
        <f t="shared" ref="O38" si="37">O39</f>
        <v>0</v>
      </c>
      <c r="P38" s="197">
        <f t="shared" ref="P38" si="38">P39</f>
        <v>0</v>
      </c>
      <c r="Q38" s="197">
        <f t="shared" ref="Q38" si="39">Q39</f>
        <v>0</v>
      </c>
      <c r="R38" s="197">
        <f t="shared" ref="R38" si="40">R39</f>
        <v>0</v>
      </c>
    </row>
    <row r="39" spans="1:18" s="202" customFormat="1" x14ac:dyDescent="0.25">
      <c r="A39" s="199" t="s">
        <v>75</v>
      </c>
      <c r="B39" s="11" t="s">
        <v>76</v>
      </c>
      <c r="C39" s="200">
        <v>0</v>
      </c>
      <c r="D39" s="200">
        <v>0</v>
      </c>
      <c r="E39" s="200">
        <v>0</v>
      </c>
      <c r="F39" s="200">
        <v>0</v>
      </c>
      <c r="G39" s="200">
        <f>G43</f>
        <v>0</v>
      </c>
      <c r="H39" s="200">
        <v>0</v>
      </c>
      <c r="I39" s="200">
        <v>0</v>
      </c>
      <c r="J39" s="200">
        <v>0</v>
      </c>
      <c r="K39" s="200">
        <v>0</v>
      </c>
      <c r="L39" s="200">
        <v>0</v>
      </c>
      <c r="M39" s="200">
        <v>0</v>
      </c>
      <c r="N39" s="200">
        <v>0</v>
      </c>
      <c r="O39" s="200">
        <v>0</v>
      </c>
      <c r="P39" s="200">
        <v>0</v>
      </c>
      <c r="Q39" s="200">
        <v>0</v>
      </c>
      <c r="R39" s="200">
        <v>0</v>
      </c>
    </row>
    <row r="40" spans="1:18" s="409" customFormat="1" ht="47.25" x14ac:dyDescent="0.25">
      <c r="A40" s="14" t="s">
        <v>77</v>
      </c>
      <c r="B40" s="463" t="s">
        <v>917</v>
      </c>
      <c r="C40" s="395" t="str">
        <f>Ф2!C45</f>
        <v>J_006</v>
      </c>
      <c r="D40" s="395" t="s">
        <v>450</v>
      </c>
      <c r="E40" s="395" t="s">
        <v>37</v>
      </c>
      <c r="F40" s="452" t="s">
        <v>881</v>
      </c>
      <c r="G40" s="395">
        <v>0</v>
      </c>
      <c r="H40" s="395" t="s">
        <v>705</v>
      </c>
      <c r="I40" s="395" t="s">
        <v>705</v>
      </c>
      <c r="J40" s="395" t="s">
        <v>705</v>
      </c>
      <c r="K40" s="395" t="s">
        <v>705</v>
      </c>
      <c r="L40" s="395" t="s">
        <v>705</v>
      </c>
      <c r="M40" s="420" t="s">
        <v>452</v>
      </c>
      <c r="N40" s="395" t="s">
        <v>705</v>
      </c>
      <c r="O40" s="395" t="s">
        <v>705</v>
      </c>
      <c r="P40" s="395" t="s">
        <v>705</v>
      </c>
      <c r="Q40" s="395" t="s">
        <v>705</v>
      </c>
      <c r="R40" s="395" t="s">
        <v>705</v>
      </c>
    </row>
    <row r="41" spans="1:18" s="409" customFormat="1" ht="47.25" x14ac:dyDescent="0.25">
      <c r="A41" s="448" t="s">
        <v>864</v>
      </c>
      <c r="B41" s="463" t="s">
        <v>918</v>
      </c>
      <c r="C41" s="395" t="str">
        <f>Ф2!C46</f>
        <v>K_008</v>
      </c>
      <c r="D41" s="395" t="s">
        <v>450</v>
      </c>
      <c r="E41" s="395" t="s">
        <v>37</v>
      </c>
      <c r="F41" s="452" t="s">
        <v>881</v>
      </c>
      <c r="G41" s="395"/>
      <c r="H41" s="395" t="s">
        <v>705</v>
      </c>
      <c r="I41" s="395" t="s">
        <v>705</v>
      </c>
      <c r="J41" s="395" t="s">
        <v>705</v>
      </c>
      <c r="K41" s="395" t="s">
        <v>705</v>
      </c>
      <c r="L41" s="395" t="s">
        <v>705</v>
      </c>
      <c r="M41" s="420" t="s">
        <v>452</v>
      </c>
      <c r="N41" s="395" t="s">
        <v>705</v>
      </c>
      <c r="O41" s="395" t="s">
        <v>705</v>
      </c>
      <c r="P41" s="395" t="s">
        <v>705</v>
      </c>
      <c r="Q41" s="395" t="s">
        <v>705</v>
      </c>
      <c r="R41" s="395" t="s">
        <v>705</v>
      </c>
    </row>
    <row r="42" spans="1:18" s="409" customFormat="1" ht="47.25" x14ac:dyDescent="0.25">
      <c r="A42" s="448" t="s">
        <v>875</v>
      </c>
      <c r="B42" s="463" t="s">
        <v>919</v>
      </c>
      <c r="C42" s="395" t="str">
        <f>Ф2!C47</f>
        <v>K_009</v>
      </c>
      <c r="D42" s="395" t="s">
        <v>450</v>
      </c>
      <c r="E42" s="395" t="s">
        <v>37</v>
      </c>
      <c r="F42" s="452" t="s">
        <v>881</v>
      </c>
      <c r="G42" s="395"/>
      <c r="H42" s="395" t="s">
        <v>705</v>
      </c>
      <c r="I42" s="395" t="s">
        <v>705</v>
      </c>
      <c r="J42" s="395" t="s">
        <v>705</v>
      </c>
      <c r="K42" s="395" t="s">
        <v>705</v>
      </c>
      <c r="L42" s="395" t="s">
        <v>705</v>
      </c>
      <c r="M42" s="420" t="s">
        <v>452</v>
      </c>
      <c r="N42" s="395" t="s">
        <v>705</v>
      </c>
      <c r="O42" s="395" t="s">
        <v>705</v>
      </c>
      <c r="P42" s="395" t="s">
        <v>705</v>
      </c>
      <c r="Q42" s="395" t="s">
        <v>705</v>
      </c>
      <c r="R42" s="395" t="s">
        <v>705</v>
      </c>
    </row>
    <row r="43" spans="1:18" s="409" customFormat="1" ht="31.5" x14ac:dyDescent="0.25">
      <c r="A43" s="14" t="s">
        <v>876</v>
      </c>
      <c r="B43" s="464" t="s">
        <v>920</v>
      </c>
      <c r="C43" s="395" t="str">
        <f>Ф2!C48</f>
        <v>I_003</v>
      </c>
      <c r="D43" s="395" t="s">
        <v>450</v>
      </c>
      <c r="E43" s="395" t="s">
        <v>37</v>
      </c>
      <c r="F43" s="395" t="s">
        <v>451</v>
      </c>
      <c r="G43" s="395">
        <v>0</v>
      </c>
      <c r="H43" s="395" t="s">
        <v>705</v>
      </c>
      <c r="I43" s="395" t="s">
        <v>705</v>
      </c>
      <c r="J43" s="395" t="s">
        <v>705</v>
      </c>
      <c r="K43" s="395" t="s">
        <v>705</v>
      </c>
      <c r="L43" s="395" t="s">
        <v>705</v>
      </c>
      <c r="M43" s="420" t="s">
        <v>452</v>
      </c>
      <c r="N43" s="395" t="s">
        <v>705</v>
      </c>
      <c r="O43" s="395" t="s">
        <v>705</v>
      </c>
      <c r="P43" s="395" t="s">
        <v>705</v>
      </c>
      <c r="Q43" s="395" t="s">
        <v>705</v>
      </c>
      <c r="R43" s="395" t="s">
        <v>705</v>
      </c>
    </row>
    <row r="44" spans="1:18" s="202" customFormat="1" ht="31.5" hidden="1" x14ac:dyDescent="0.25">
      <c r="A44" s="199" t="s">
        <v>117</v>
      </c>
      <c r="B44" s="11" t="s">
        <v>118</v>
      </c>
      <c r="C44" s="200"/>
      <c r="D44" s="200"/>
      <c r="E44" s="200"/>
      <c r="F44" s="200"/>
      <c r="G44" s="200"/>
      <c r="H44" s="200"/>
      <c r="I44" s="200"/>
      <c r="J44" s="200"/>
      <c r="K44" s="200"/>
      <c r="L44" s="214"/>
      <c r="M44" s="214"/>
      <c r="N44" s="214"/>
      <c r="O44" s="214"/>
      <c r="P44" s="214"/>
      <c r="Q44" s="214"/>
      <c r="R44" s="214"/>
    </row>
    <row r="45" spans="1:18" s="198" customFormat="1" ht="31.5" x14ac:dyDescent="0.25">
      <c r="A45" s="196" t="s">
        <v>119</v>
      </c>
      <c r="B45" s="65" t="s">
        <v>120</v>
      </c>
      <c r="C45" s="197">
        <v>0</v>
      </c>
      <c r="D45" s="197">
        <f>D50</f>
        <v>0</v>
      </c>
      <c r="E45" s="197">
        <f t="shared" ref="E45:K45" si="41">E50</f>
        <v>0</v>
      </c>
      <c r="F45" s="197">
        <f t="shared" si="41"/>
        <v>0</v>
      </c>
      <c r="G45" s="197">
        <f t="shared" si="41"/>
        <v>0</v>
      </c>
      <c r="H45" s="197">
        <f t="shared" si="41"/>
        <v>0</v>
      </c>
      <c r="I45" s="197">
        <f t="shared" si="41"/>
        <v>0</v>
      </c>
      <c r="J45" s="197">
        <f t="shared" si="41"/>
        <v>0</v>
      </c>
      <c r="K45" s="197">
        <f t="shared" si="41"/>
        <v>0</v>
      </c>
      <c r="L45" s="197">
        <f t="shared" ref="L45:R45" si="42">L50</f>
        <v>0</v>
      </c>
      <c r="M45" s="197">
        <f t="shared" si="42"/>
        <v>0</v>
      </c>
      <c r="N45" s="197">
        <f t="shared" si="42"/>
        <v>0</v>
      </c>
      <c r="O45" s="197">
        <f t="shared" si="42"/>
        <v>0</v>
      </c>
      <c r="P45" s="197">
        <f t="shared" si="42"/>
        <v>0</v>
      </c>
      <c r="Q45" s="197">
        <f t="shared" si="42"/>
        <v>0</v>
      </c>
      <c r="R45" s="197">
        <f t="shared" si="42"/>
        <v>0</v>
      </c>
    </row>
    <row r="46" spans="1:18" s="202" customFormat="1" ht="31.5" hidden="1" outlineLevel="1" x14ac:dyDescent="0.25">
      <c r="A46" s="199" t="s">
        <v>121</v>
      </c>
      <c r="B46" s="11" t="s">
        <v>122</v>
      </c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</row>
    <row r="47" spans="1:18" s="202" customFormat="1" ht="31.5" hidden="1" outlineLevel="1" x14ac:dyDescent="0.25">
      <c r="A47" s="199" t="s">
        <v>123</v>
      </c>
      <c r="B47" s="11" t="s">
        <v>50</v>
      </c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</row>
    <row r="48" spans="1:18" s="202" customFormat="1" hidden="1" outlineLevel="1" x14ac:dyDescent="0.25">
      <c r="A48" s="199" t="s">
        <v>51</v>
      </c>
      <c r="B48" s="11" t="s">
        <v>52</v>
      </c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</row>
    <row r="49" spans="1:18" s="202" customFormat="1" ht="31.5" hidden="1" outlineLevel="1" x14ac:dyDescent="0.25">
      <c r="A49" s="199" t="s">
        <v>53</v>
      </c>
      <c r="B49" s="11" t="s">
        <v>54</v>
      </c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</row>
    <row r="50" spans="1:18" s="202" customFormat="1" ht="31.5" collapsed="1" x14ac:dyDescent="0.25">
      <c r="A50" s="199" t="s">
        <v>55</v>
      </c>
      <c r="B50" s="11" t="s">
        <v>56</v>
      </c>
      <c r="C50" s="200">
        <v>0</v>
      </c>
      <c r="D50" s="200">
        <f>D51</f>
        <v>0</v>
      </c>
      <c r="E50" s="200">
        <f t="shared" ref="E50:G50" si="43">E51</f>
        <v>0</v>
      </c>
      <c r="F50" s="200">
        <f t="shared" si="43"/>
        <v>0</v>
      </c>
      <c r="G50" s="200">
        <f t="shared" si="43"/>
        <v>0</v>
      </c>
      <c r="H50" s="200">
        <v>0</v>
      </c>
      <c r="I50" s="200">
        <v>0</v>
      </c>
      <c r="J50" s="200">
        <v>0</v>
      </c>
      <c r="K50" s="200">
        <v>0</v>
      </c>
      <c r="L50" s="200">
        <v>0</v>
      </c>
      <c r="M50" s="200">
        <v>0</v>
      </c>
      <c r="N50" s="200">
        <v>0</v>
      </c>
      <c r="O50" s="200">
        <v>0</v>
      </c>
      <c r="P50" s="200">
        <v>0</v>
      </c>
      <c r="Q50" s="200">
        <v>0</v>
      </c>
      <c r="R50" s="200">
        <v>0</v>
      </c>
    </row>
    <row r="51" spans="1:18" s="409" customFormat="1" x14ac:dyDescent="0.25">
      <c r="A51" s="199"/>
      <c r="B51" s="11"/>
      <c r="C51" s="395"/>
      <c r="D51" s="395"/>
      <c r="E51" s="395"/>
      <c r="F51" s="395"/>
      <c r="G51" s="395"/>
      <c r="H51" s="395"/>
      <c r="I51" s="395"/>
      <c r="J51" s="395"/>
      <c r="K51" s="395"/>
      <c r="L51" s="395"/>
      <c r="M51" s="420"/>
      <c r="N51" s="395"/>
      <c r="O51" s="395"/>
      <c r="P51" s="395"/>
      <c r="Q51" s="395"/>
      <c r="R51" s="395"/>
    </row>
    <row r="52" spans="1:18" s="135" customFormat="1" ht="31.5" hidden="1" outlineLevel="1" x14ac:dyDescent="0.25">
      <c r="A52" s="60" t="s">
        <v>57</v>
      </c>
      <c r="B52" s="205" t="s">
        <v>58</v>
      </c>
      <c r="C52" s="206"/>
      <c r="D52" s="206"/>
      <c r="E52" s="207"/>
      <c r="F52" s="207"/>
      <c r="G52" s="206"/>
      <c r="H52" s="208"/>
      <c r="I52" s="208"/>
      <c r="J52" s="209"/>
      <c r="K52" s="206"/>
    </row>
    <row r="53" spans="1:18" ht="31.5" hidden="1" outlineLevel="1" x14ac:dyDescent="0.25">
      <c r="A53" s="60" t="s">
        <v>59</v>
      </c>
      <c r="B53" s="61" t="s">
        <v>60</v>
      </c>
      <c r="C53" s="56"/>
      <c r="D53" s="56"/>
      <c r="E53" s="62"/>
      <c r="F53" s="62"/>
      <c r="G53" s="56"/>
      <c r="H53" s="56"/>
      <c r="I53" s="56"/>
      <c r="J53" s="63"/>
      <c r="K53" s="56"/>
    </row>
    <row r="54" spans="1:18" ht="31.5" hidden="1" outlineLevel="1" x14ac:dyDescent="0.25">
      <c r="A54" s="14" t="s">
        <v>61</v>
      </c>
      <c r="B54" s="16" t="s">
        <v>62</v>
      </c>
      <c r="C54" s="17"/>
      <c r="D54" s="17"/>
      <c r="E54" s="47"/>
      <c r="F54" s="47"/>
      <c r="G54" s="17"/>
      <c r="H54" s="17"/>
      <c r="I54" s="17"/>
      <c r="J54" s="52"/>
      <c r="K54" s="17"/>
    </row>
    <row r="55" spans="1:18" s="25" customFormat="1" ht="31.5" hidden="1" outlineLevel="1" x14ac:dyDescent="0.25">
      <c r="A55" s="22" t="s">
        <v>63</v>
      </c>
      <c r="B55" s="23" t="s">
        <v>64</v>
      </c>
      <c r="C55" s="24"/>
      <c r="D55" s="24"/>
      <c r="E55" s="48"/>
      <c r="F55" s="48"/>
      <c r="G55" s="24"/>
      <c r="H55" s="24"/>
      <c r="I55" s="24"/>
      <c r="J55" s="53"/>
      <c r="K55" s="24"/>
    </row>
    <row r="56" spans="1:18" hidden="1" outlineLevel="1" x14ac:dyDescent="0.25">
      <c r="A56" s="14" t="s">
        <v>65</v>
      </c>
      <c r="B56" s="16" t="s">
        <v>66</v>
      </c>
      <c r="C56" s="17"/>
      <c r="D56" s="17"/>
      <c r="E56" s="47"/>
      <c r="F56" s="47"/>
      <c r="G56" s="17"/>
      <c r="H56" s="17"/>
      <c r="I56" s="17"/>
      <c r="J56" s="52"/>
      <c r="K56" s="17"/>
    </row>
    <row r="57" spans="1:18" ht="31.5" hidden="1" outlineLevel="1" x14ac:dyDescent="0.25">
      <c r="A57" s="14" t="s">
        <v>67</v>
      </c>
      <c r="B57" s="16" t="s">
        <v>68</v>
      </c>
      <c r="C57" s="17"/>
      <c r="D57" s="17"/>
      <c r="E57" s="47"/>
      <c r="F57" s="47"/>
      <c r="G57" s="17"/>
      <c r="H57" s="17"/>
      <c r="I57" s="17"/>
      <c r="J57" s="52"/>
      <c r="K57" s="17"/>
    </row>
    <row r="58" spans="1:18" s="28" customFormat="1" ht="47.25" hidden="1" outlineLevel="1" collapsed="1" x14ac:dyDescent="0.25">
      <c r="A58" s="20" t="s">
        <v>69</v>
      </c>
      <c r="B58" s="32" t="s">
        <v>70</v>
      </c>
      <c r="C58" s="27"/>
      <c r="D58" s="27"/>
      <c r="E58" s="49"/>
      <c r="F58" s="49"/>
      <c r="G58" s="27"/>
      <c r="H58" s="27"/>
      <c r="I58" s="27"/>
      <c r="J58" s="54"/>
      <c r="K58" s="27"/>
    </row>
    <row r="59" spans="1:18" s="25" customFormat="1" ht="31.5" hidden="1" outlineLevel="1" x14ac:dyDescent="0.25">
      <c r="A59" s="22" t="s">
        <v>71</v>
      </c>
      <c r="B59" s="23" t="s">
        <v>72</v>
      </c>
      <c r="C59" s="24"/>
      <c r="D59" s="24"/>
      <c r="E59" s="48"/>
      <c r="F59" s="48"/>
      <c r="G59" s="24"/>
      <c r="H59" s="24"/>
      <c r="I59" s="24"/>
      <c r="J59" s="53"/>
      <c r="K59" s="24"/>
    </row>
    <row r="60" spans="1:18" s="25" customFormat="1" ht="31.5" hidden="1" outlineLevel="1" x14ac:dyDescent="0.25">
      <c r="A60" s="323" t="s">
        <v>73</v>
      </c>
      <c r="B60" s="324" t="s">
        <v>74</v>
      </c>
      <c r="C60" s="325"/>
      <c r="D60" s="325"/>
      <c r="E60" s="326"/>
      <c r="F60" s="326"/>
      <c r="G60" s="325"/>
      <c r="H60" s="325"/>
      <c r="I60" s="325"/>
      <c r="J60" s="327"/>
      <c r="K60" s="325"/>
    </row>
    <row r="61" spans="1:18" s="331" customFormat="1" collapsed="1" x14ac:dyDescent="0.25">
      <c r="A61" s="20" t="s">
        <v>680</v>
      </c>
      <c r="B61" s="284" t="s">
        <v>681</v>
      </c>
      <c r="C61" s="328"/>
      <c r="D61" s="328"/>
      <c r="E61" s="329"/>
      <c r="F61" s="329"/>
      <c r="G61" s="328"/>
      <c r="H61" s="328"/>
      <c r="I61" s="328"/>
      <c r="J61" s="330"/>
      <c r="K61" s="328"/>
      <c r="L61" s="328"/>
      <c r="M61" s="328"/>
      <c r="N61" s="328"/>
      <c r="O61" s="328"/>
      <c r="P61" s="328"/>
      <c r="Q61" s="328"/>
      <c r="R61" s="328"/>
    </row>
    <row r="62" spans="1:18" s="389" customFormat="1" ht="31.5" x14ac:dyDescent="0.25">
      <c r="A62" s="385" t="s">
        <v>682</v>
      </c>
      <c r="B62" s="405" t="s">
        <v>683</v>
      </c>
      <c r="C62" s="395" t="str">
        <f>Ф2!C67</f>
        <v>J_007</v>
      </c>
      <c r="D62" s="395" t="s">
        <v>450</v>
      </c>
      <c r="E62" s="395" t="s">
        <v>37</v>
      </c>
      <c r="F62" s="395" t="s">
        <v>451</v>
      </c>
      <c r="G62" s="395">
        <v>0</v>
      </c>
      <c r="H62" s="395" t="s">
        <v>705</v>
      </c>
      <c r="I62" s="395" t="s">
        <v>705</v>
      </c>
      <c r="J62" s="395" t="s">
        <v>705</v>
      </c>
      <c r="K62" s="395" t="s">
        <v>705</v>
      </c>
      <c r="L62" s="395" t="s">
        <v>705</v>
      </c>
      <c r="M62" s="420" t="s">
        <v>452</v>
      </c>
      <c r="N62" s="395" t="s">
        <v>705</v>
      </c>
      <c r="O62" s="395" t="s">
        <v>705</v>
      </c>
      <c r="P62" s="395" t="s">
        <v>705</v>
      </c>
      <c r="Q62" s="395" t="s">
        <v>705</v>
      </c>
      <c r="R62" s="395" t="s">
        <v>705</v>
      </c>
    </row>
    <row r="65" spans="1:14" x14ac:dyDescent="0.25">
      <c r="J65"/>
      <c r="K65" s="55"/>
      <c r="N65" s="55"/>
    </row>
    <row r="66" spans="1:14" x14ac:dyDescent="0.25">
      <c r="J66"/>
      <c r="K66" s="55"/>
      <c r="N66" s="55"/>
    </row>
    <row r="67" spans="1:14" x14ac:dyDescent="0.25">
      <c r="M67" s="55"/>
    </row>
    <row r="68" spans="1:14" x14ac:dyDescent="0.25">
      <c r="M68" s="55"/>
    </row>
    <row r="69" spans="1:14" ht="18.75" x14ac:dyDescent="0.25">
      <c r="B69" s="296" t="s">
        <v>79</v>
      </c>
      <c r="C69" s="297"/>
      <c r="D69" s="297"/>
      <c r="E69" s="13" t="s">
        <v>1526</v>
      </c>
      <c r="M69" s="55"/>
    </row>
    <row r="70" spans="1:14" ht="18.75" x14ac:dyDescent="0.25">
      <c r="B70" s="296"/>
      <c r="C70" s="297"/>
      <c r="D70" s="297"/>
      <c r="E70" s="297"/>
      <c r="M70" s="55"/>
    </row>
    <row r="71" spans="1:14" ht="18.75" x14ac:dyDescent="0.25">
      <c r="B71" s="296"/>
      <c r="C71" s="297"/>
      <c r="D71" s="297"/>
      <c r="E71" s="297"/>
      <c r="M71" s="55"/>
    </row>
    <row r="72" spans="1:14" x14ac:dyDescent="0.25">
      <c r="M72" s="55"/>
    </row>
    <row r="73" spans="1:14" x14ac:dyDescent="0.25">
      <c r="M73" s="55"/>
    </row>
    <row r="74" spans="1:14" s="41" customFormat="1" x14ac:dyDescent="0.25">
      <c r="A74" s="613" t="s">
        <v>213</v>
      </c>
      <c r="B74" s="613"/>
      <c r="C74" s="613"/>
      <c r="D74" s="613"/>
      <c r="E74" s="613"/>
      <c r="F74" s="613"/>
      <c r="G74" s="613"/>
      <c r="H74" s="613"/>
      <c r="I74" s="613"/>
      <c r="J74" s="613"/>
      <c r="K74" s="613"/>
    </row>
    <row r="75" spans="1:14" s="41" customFormat="1" x14ac:dyDescent="0.25">
      <c r="A75" s="596" t="s">
        <v>214</v>
      </c>
      <c r="B75" s="596"/>
      <c r="C75" s="596"/>
      <c r="D75" s="596"/>
      <c r="E75" s="596"/>
      <c r="F75" s="596"/>
      <c r="G75" s="596"/>
      <c r="H75" s="596"/>
      <c r="I75" s="596"/>
      <c r="J75" s="596"/>
      <c r="K75" s="596"/>
    </row>
    <row r="76" spans="1:14" s="41" customFormat="1" x14ac:dyDescent="0.25">
      <c r="A76" s="596" t="s">
        <v>215</v>
      </c>
      <c r="B76" s="596"/>
      <c r="C76" s="596"/>
      <c r="D76" s="596"/>
      <c r="E76" s="596"/>
      <c r="F76" s="596"/>
      <c r="G76" s="596"/>
      <c r="H76" s="596"/>
      <c r="I76" s="596"/>
      <c r="J76" s="596"/>
      <c r="K76" s="596"/>
    </row>
    <row r="77" spans="1:14" s="41" customFormat="1" x14ac:dyDescent="0.25">
      <c r="A77" s="596" t="s">
        <v>216</v>
      </c>
      <c r="B77" s="596"/>
      <c r="C77" s="596"/>
      <c r="D77" s="596"/>
      <c r="E77" s="596"/>
      <c r="F77" s="596"/>
      <c r="G77" s="596"/>
      <c r="H77" s="596"/>
      <c r="I77" s="596"/>
      <c r="J77" s="596"/>
      <c r="K77" s="596"/>
    </row>
  </sheetData>
  <mergeCells count="9">
    <mergeCell ref="A74:K74"/>
    <mergeCell ref="A75:K75"/>
    <mergeCell ref="A76:K76"/>
    <mergeCell ref="A77:K77"/>
    <mergeCell ref="A1:R1"/>
    <mergeCell ref="A3:R3"/>
    <mergeCell ref="A4:R4"/>
    <mergeCell ref="A6:R6"/>
    <mergeCell ref="A7:R7"/>
  </mergeCells>
  <pageMargins left="0.7" right="0.7" top="0.75" bottom="0.75" header="0.3" footer="0.3"/>
  <pageSetup paperSize="8" scale="4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AH79"/>
  <sheetViews>
    <sheetView topLeftCell="A37" zoomScale="55" zoomScaleNormal="55" workbookViewId="0">
      <selection activeCell="E70" sqref="E70"/>
    </sheetView>
  </sheetViews>
  <sheetFormatPr defaultColWidth="8.85546875" defaultRowHeight="15.75" outlineLevelRow="1" x14ac:dyDescent="0.25"/>
  <cols>
    <col min="1" max="1" width="10" style="15" customWidth="1"/>
    <col min="2" max="2" width="75.42578125" customWidth="1"/>
    <col min="3" max="3" width="19.28515625" bestFit="1" customWidth="1"/>
    <col min="4" max="4" width="25.28515625" customWidth="1"/>
    <col min="5" max="5" width="15" style="50" bestFit="1" customWidth="1"/>
    <col min="6" max="6" width="12.140625" style="50" bestFit="1" customWidth="1"/>
    <col min="7" max="7" width="16" customWidth="1"/>
    <col min="8" max="8" width="20.140625" customWidth="1"/>
    <col min="9" max="9" width="28.42578125" customWidth="1"/>
    <col min="10" max="10" width="25" style="55" customWidth="1"/>
    <col min="11" max="11" width="22.85546875" customWidth="1"/>
    <col min="12" max="12" width="18.42578125" customWidth="1"/>
    <col min="13" max="13" width="23.140625" customWidth="1"/>
    <col min="14" max="14" width="34.42578125" customWidth="1"/>
    <col min="15" max="15" width="31.140625" customWidth="1"/>
    <col min="16" max="16" width="27.85546875" customWidth="1"/>
    <col min="17" max="17" width="20.42578125" customWidth="1"/>
    <col min="18" max="18" width="20.7109375" customWidth="1"/>
    <col min="19" max="19" width="12.85546875" customWidth="1"/>
    <col min="20" max="20" width="22.7109375" customWidth="1"/>
    <col min="21" max="24" width="10.140625" customWidth="1"/>
    <col min="25" max="25" width="5.7109375" bestFit="1" customWidth="1"/>
    <col min="26" max="26" width="7.28515625" bestFit="1" customWidth="1"/>
    <col min="27" max="28" width="10.140625" customWidth="1"/>
    <col min="29" max="29" width="38.28515625" customWidth="1"/>
    <col min="30" max="30" width="18.42578125" customWidth="1"/>
    <col min="31" max="31" width="15.85546875" customWidth="1"/>
  </cols>
  <sheetData>
    <row r="1" spans="1:34" s="2" customFormat="1" x14ac:dyDescent="0.25">
      <c r="A1" s="669" t="s">
        <v>453</v>
      </c>
      <c r="B1" s="669"/>
      <c r="C1" s="669"/>
      <c r="D1" s="669"/>
      <c r="E1" s="669"/>
      <c r="F1" s="669"/>
      <c r="G1" s="669"/>
      <c r="H1" s="669"/>
      <c r="I1" s="669"/>
      <c r="J1" s="669"/>
      <c r="K1" s="669"/>
      <c r="L1" s="669"/>
      <c r="M1" s="669"/>
      <c r="N1" s="669"/>
      <c r="Q1" s="229"/>
      <c r="R1" s="229"/>
      <c r="S1" s="229"/>
      <c r="T1" s="230"/>
      <c r="U1" s="230"/>
      <c r="V1" s="230"/>
      <c r="W1" s="230"/>
    </row>
    <row r="2" spans="1:34" s="2" customFormat="1" x14ac:dyDescent="0.25">
      <c r="A2" s="670"/>
      <c r="B2" s="670"/>
      <c r="C2" s="670"/>
      <c r="D2" s="670"/>
      <c r="E2" s="670"/>
      <c r="F2" s="670"/>
      <c r="G2" s="670"/>
      <c r="H2" s="670"/>
      <c r="I2" s="670"/>
      <c r="J2" s="670"/>
      <c r="K2" s="670"/>
      <c r="L2" s="670"/>
      <c r="M2" s="670"/>
      <c r="N2" s="670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</row>
    <row r="3" spans="1:34" s="2" customFormat="1" x14ac:dyDescent="0.25">
      <c r="A3" s="653" t="s">
        <v>454</v>
      </c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</row>
    <row r="4" spans="1:34" s="2" customFormat="1" x14ac:dyDescent="0.25">
      <c r="A4" s="591" t="s">
        <v>3</v>
      </c>
      <c r="B4" s="591"/>
      <c r="C4" s="591"/>
      <c r="D4" s="591"/>
      <c r="E4" s="591"/>
      <c r="F4" s="591"/>
      <c r="G4" s="591"/>
      <c r="H4" s="591"/>
      <c r="I4" s="591"/>
      <c r="J4" s="591"/>
      <c r="K4" s="591"/>
      <c r="L4" s="591"/>
      <c r="M4" s="591"/>
      <c r="N4" s="591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</row>
    <row r="5" spans="1:34" s="2" customFormat="1" x14ac:dyDescent="0.25">
      <c r="A5" s="653"/>
      <c r="B5" s="653"/>
      <c r="C5" s="653"/>
      <c r="D5" s="653"/>
      <c r="E5" s="653"/>
      <c r="F5" s="653"/>
      <c r="G5" s="653"/>
      <c r="H5" s="653"/>
      <c r="I5" s="653"/>
      <c r="J5" s="653"/>
      <c r="K5" s="653"/>
      <c r="L5" s="653"/>
      <c r="M5" s="653"/>
      <c r="N5" s="653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</row>
    <row r="6" spans="1:34" s="234" customFormat="1" x14ac:dyDescent="0.25">
      <c r="A6" s="628" t="s">
        <v>884</v>
      </c>
      <c r="B6" s="628"/>
      <c r="C6" s="628"/>
      <c r="D6" s="628"/>
      <c r="E6" s="628"/>
      <c r="F6" s="628"/>
      <c r="G6" s="628"/>
      <c r="H6" s="628"/>
      <c r="I6" s="628"/>
      <c r="J6" s="628"/>
      <c r="K6" s="628"/>
      <c r="L6" s="628"/>
      <c r="M6" s="628"/>
      <c r="N6" s="628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</row>
    <row r="7" spans="1:34" s="2" customFormat="1" x14ac:dyDescent="0.25">
      <c r="A7" s="671"/>
      <c r="B7" s="671"/>
      <c r="C7" s="671"/>
      <c r="D7" s="671"/>
      <c r="E7" s="671"/>
      <c r="F7" s="671"/>
      <c r="G7" s="671"/>
      <c r="H7" s="671"/>
      <c r="I7" s="671"/>
      <c r="J7" s="671"/>
      <c r="K7" s="671"/>
      <c r="L7" s="671"/>
      <c r="M7" s="671"/>
      <c r="N7" s="671"/>
      <c r="O7" s="671"/>
      <c r="P7" s="671"/>
      <c r="Q7" s="671"/>
      <c r="R7" s="671"/>
      <c r="S7" s="671"/>
      <c r="T7" s="671"/>
      <c r="U7" s="671"/>
      <c r="V7" s="671"/>
      <c r="W7" s="671"/>
      <c r="X7" s="671"/>
      <c r="Y7" s="671"/>
      <c r="Z7" s="671"/>
      <c r="AA7" s="671"/>
      <c r="AB7" s="671"/>
      <c r="AC7" s="671"/>
    </row>
    <row r="8" spans="1:34" s="2" customFormat="1" ht="81.75" customHeight="1" x14ac:dyDescent="0.25">
      <c r="A8" s="587" t="s">
        <v>5</v>
      </c>
      <c r="B8" s="587" t="s">
        <v>6</v>
      </c>
      <c r="C8" s="587" t="s">
        <v>455</v>
      </c>
      <c r="D8" s="665" t="s">
        <v>456</v>
      </c>
      <c r="E8" s="666" t="s">
        <v>457</v>
      </c>
      <c r="F8" s="666" t="s">
        <v>458</v>
      </c>
      <c r="G8" s="666" t="s">
        <v>459</v>
      </c>
      <c r="H8" s="587" t="s">
        <v>460</v>
      </c>
      <c r="I8" s="587"/>
      <c r="J8" s="587"/>
      <c r="K8" s="587"/>
      <c r="L8" s="587" t="s">
        <v>461</v>
      </c>
      <c r="M8" s="587"/>
      <c r="N8" s="663" t="s">
        <v>462</v>
      </c>
      <c r="O8" s="663" t="s">
        <v>463</v>
      </c>
      <c r="P8" s="663" t="s">
        <v>464</v>
      </c>
      <c r="Q8" s="665" t="s">
        <v>465</v>
      </c>
      <c r="R8" s="665"/>
      <c r="S8" s="665" t="s">
        <v>466</v>
      </c>
      <c r="T8" s="665" t="s">
        <v>467</v>
      </c>
      <c r="U8" s="672" t="s">
        <v>468</v>
      </c>
      <c r="V8" s="672"/>
      <c r="W8" s="672"/>
      <c r="X8" s="672"/>
      <c r="Y8" s="672"/>
      <c r="Z8" s="672"/>
      <c r="AA8" s="663" t="s">
        <v>469</v>
      </c>
      <c r="AB8" s="663"/>
      <c r="AC8" s="587" t="s">
        <v>470</v>
      </c>
      <c r="AD8" s="587" t="s">
        <v>471</v>
      </c>
      <c r="AE8" s="587"/>
    </row>
    <row r="9" spans="1:34" s="2" customFormat="1" ht="111" customHeight="1" x14ac:dyDescent="0.25">
      <c r="A9" s="587"/>
      <c r="B9" s="587"/>
      <c r="C9" s="587"/>
      <c r="D9" s="665"/>
      <c r="E9" s="667"/>
      <c r="F9" s="667"/>
      <c r="G9" s="667"/>
      <c r="H9" s="587" t="s">
        <v>472</v>
      </c>
      <c r="I9" s="587" t="s">
        <v>473</v>
      </c>
      <c r="J9" s="587" t="s">
        <v>474</v>
      </c>
      <c r="K9" s="666" t="s">
        <v>475</v>
      </c>
      <c r="L9" s="587"/>
      <c r="M9" s="587"/>
      <c r="N9" s="663"/>
      <c r="O9" s="663"/>
      <c r="P9" s="663"/>
      <c r="Q9" s="665"/>
      <c r="R9" s="665"/>
      <c r="S9" s="665"/>
      <c r="T9" s="665"/>
      <c r="U9" s="664" t="s">
        <v>476</v>
      </c>
      <c r="V9" s="664"/>
      <c r="W9" s="663" t="s">
        <v>477</v>
      </c>
      <c r="X9" s="663"/>
      <c r="Y9" s="663" t="s">
        <v>478</v>
      </c>
      <c r="Z9" s="663"/>
      <c r="AA9" s="663"/>
      <c r="AB9" s="663"/>
      <c r="AC9" s="587"/>
      <c r="AD9" s="587"/>
      <c r="AE9" s="587"/>
    </row>
    <row r="10" spans="1:34" s="2" customFormat="1" ht="47.25" x14ac:dyDescent="0.25">
      <c r="A10" s="587"/>
      <c r="B10" s="587"/>
      <c r="C10" s="587"/>
      <c r="D10" s="665"/>
      <c r="E10" s="668"/>
      <c r="F10" s="668"/>
      <c r="G10" s="668"/>
      <c r="H10" s="587"/>
      <c r="I10" s="587"/>
      <c r="J10" s="587"/>
      <c r="K10" s="668"/>
      <c r="L10" s="235" t="s">
        <v>479</v>
      </c>
      <c r="M10" s="158" t="s">
        <v>480</v>
      </c>
      <c r="N10" s="663"/>
      <c r="O10" s="663"/>
      <c r="P10" s="663"/>
      <c r="Q10" s="236" t="s">
        <v>253</v>
      </c>
      <c r="R10" s="236" t="s">
        <v>481</v>
      </c>
      <c r="S10" s="665"/>
      <c r="T10" s="665"/>
      <c r="U10" s="237" t="s">
        <v>482</v>
      </c>
      <c r="V10" s="237" t="s">
        <v>483</v>
      </c>
      <c r="W10" s="237" t="s">
        <v>482</v>
      </c>
      <c r="X10" s="237" t="s">
        <v>483</v>
      </c>
      <c r="Y10" s="235" t="s">
        <v>482</v>
      </c>
      <c r="Z10" s="238" t="s">
        <v>483</v>
      </c>
      <c r="AA10" s="235" t="s">
        <v>482</v>
      </c>
      <c r="AB10" s="238" t="s">
        <v>483</v>
      </c>
      <c r="AC10" s="587"/>
      <c r="AD10" s="239" t="s">
        <v>484</v>
      </c>
      <c r="AE10" s="158" t="s">
        <v>485</v>
      </c>
    </row>
    <row r="11" spans="1:34" s="240" customFormat="1" x14ac:dyDescent="0.2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  <c r="AB11" s="7">
        <v>28</v>
      </c>
      <c r="AC11" s="7">
        <v>29</v>
      </c>
      <c r="AD11" s="7">
        <v>30</v>
      </c>
      <c r="AE11" s="7">
        <v>31</v>
      </c>
    </row>
    <row r="12" spans="1:34" s="187" customFormat="1" x14ac:dyDescent="0.25">
      <c r="A12" s="185" t="s">
        <v>34</v>
      </c>
      <c r="B12" s="64" t="s">
        <v>35</v>
      </c>
      <c r="C12" s="186">
        <v>0</v>
      </c>
      <c r="D12" s="186">
        <v>0</v>
      </c>
      <c r="E12" s="186">
        <v>0</v>
      </c>
      <c r="F12" s="186">
        <v>0</v>
      </c>
      <c r="G12" s="186">
        <v>0</v>
      </c>
      <c r="H12" s="186">
        <v>0</v>
      </c>
      <c r="I12" s="186">
        <v>0</v>
      </c>
      <c r="J12" s="186">
        <v>0</v>
      </c>
      <c r="K12" s="186">
        <v>0</v>
      </c>
      <c r="L12" s="186">
        <v>0</v>
      </c>
      <c r="M12" s="186">
        <v>0</v>
      </c>
      <c r="N12" s="186">
        <f t="shared" ref="N12:R12" si="0">N13</f>
        <v>0</v>
      </c>
      <c r="O12" s="186">
        <f t="shared" si="0"/>
        <v>0</v>
      </c>
      <c r="P12" s="186">
        <f t="shared" si="0"/>
        <v>0</v>
      </c>
      <c r="Q12" s="186">
        <f t="shared" si="0"/>
        <v>0</v>
      </c>
      <c r="R12" s="186">
        <f t="shared" si="0"/>
        <v>0</v>
      </c>
      <c r="S12" s="186">
        <f t="shared" ref="S12" si="1">S13</f>
        <v>0</v>
      </c>
      <c r="T12" s="186">
        <f t="shared" ref="T12" si="2">T13</f>
        <v>0</v>
      </c>
      <c r="U12" s="186">
        <f t="shared" ref="U12" si="3">U13</f>
        <v>0</v>
      </c>
      <c r="V12" s="186">
        <f t="shared" ref="V12" si="4">V13</f>
        <v>0</v>
      </c>
      <c r="W12" s="186">
        <f t="shared" ref="W12" si="5">W13</f>
        <v>0</v>
      </c>
      <c r="X12" s="186">
        <f t="shared" ref="X12" si="6">X13</f>
        <v>0</v>
      </c>
      <c r="Y12" s="186">
        <f t="shared" ref="Y12" si="7">Y13</f>
        <v>0</v>
      </c>
      <c r="Z12" s="186">
        <f t="shared" ref="Z12" si="8">Z13</f>
        <v>0</v>
      </c>
      <c r="AA12" s="186">
        <f t="shared" ref="AA12" si="9">AA13</f>
        <v>0</v>
      </c>
      <c r="AB12" s="186">
        <f t="shared" ref="AB12" si="10">AB13</f>
        <v>0</v>
      </c>
      <c r="AC12" s="186">
        <f t="shared" ref="AC12" si="11">AC13</f>
        <v>0</v>
      </c>
      <c r="AD12" s="186">
        <f t="shared" ref="AD12" si="12">AD13</f>
        <v>0</v>
      </c>
      <c r="AE12" s="186" t="e">
        <f t="shared" ref="AE12" si="13">AE13</f>
        <v>#VALUE!</v>
      </c>
    </row>
    <row r="13" spans="1:34" s="191" customFormat="1" x14ac:dyDescent="0.25">
      <c r="A13" s="188" t="s">
        <v>84</v>
      </c>
      <c r="B13" s="9" t="s">
        <v>37</v>
      </c>
      <c r="C13" s="189">
        <v>0</v>
      </c>
      <c r="D13" s="189">
        <v>0</v>
      </c>
      <c r="E13" s="189">
        <v>0</v>
      </c>
      <c r="F13" s="189">
        <v>0</v>
      </c>
      <c r="G13" s="189">
        <v>0</v>
      </c>
      <c r="H13" s="189">
        <v>0</v>
      </c>
      <c r="I13" s="189">
        <v>0</v>
      </c>
      <c r="J13" s="189">
        <v>0</v>
      </c>
      <c r="K13" s="189">
        <v>0</v>
      </c>
      <c r="L13" s="189">
        <v>0</v>
      </c>
      <c r="M13" s="189">
        <v>0</v>
      </c>
      <c r="N13" s="189">
        <f t="shared" ref="N13:R13" si="14">N14+N34</f>
        <v>0</v>
      </c>
      <c r="O13" s="189">
        <f t="shared" si="14"/>
        <v>0</v>
      </c>
      <c r="P13" s="189">
        <f t="shared" si="14"/>
        <v>0</v>
      </c>
      <c r="Q13" s="189">
        <f t="shared" si="14"/>
        <v>0</v>
      </c>
      <c r="R13" s="189">
        <f t="shared" si="14"/>
        <v>0</v>
      </c>
      <c r="S13" s="189">
        <f t="shared" ref="S13" si="15">S14+S34</f>
        <v>0</v>
      </c>
      <c r="T13" s="189">
        <f t="shared" ref="T13" si="16">T14+T34</f>
        <v>0</v>
      </c>
      <c r="U13" s="189">
        <f t="shared" ref="U13" si="17">U14+U34</f>
        <v>0</v>
      </c>
      <c r="V13" s="189">
        <f t="shared" ref="V13" si="18">V14+V34</f>
        <v>0</v>
      </c>
      <c r="W13" s="189">
        <f t="shared" ref="W13" si="19">W14+W34</f>
        <v>0</v>
      </c>
      <c r="X13" s="189">
        <f t="shared" ref="X13" si="20">X14+X34</f>
        <v>0</v>
      </c>
      <c r="Y13" s="189">
        <f t="shared" ref="Y13" si="21">Y14+Y34</f>
        <v>0</v>
      </c>
      <c r="Z13" s="189">
        <f t="shared" ref="Z13" si="22">Z14+Z34</f>
        <v>0</v>
      </c>
      <c r="AA13" s="189">
        <f t="shared" ref="AA13" si="23">AA14+AA34</f>
        <v>0</v>
      </c>
      <c r="AB13" s="189">
        <f t="shared" ref="AB13" si="24">AB14+AB34</f>
        <v>0</v>
      </c>
      <c r="AC13" s="189">
        <f t="shared" ref="AC13" si="25">AC14+AC34</f>
        <v>0</v>
      </c>
      <c r="AD13" s="189">
        <f t="shared" ref="AD13" si="26">AD14+AD34</f>
        <v>0</v>
      </c>
      <c r="AE13" s="189" t="e">
        <f t="shared" ref="AE13" si="27">AE14+AE34</f>
        <v>#VALUE!</v>
      </c>
    </row>
    <row r="14" spans="1:34" s="187" customFormat="1" x14ac:dyDescent="0.25">
      <c r="A14" s="185" t="s">
        <v>38</v>
      </c>
      <c r="B14" s="64" t="s">
        <v>39</v>
      </c>
      <c r="C14" s="186">
        <v>0</v>
      </c>
      <c r="D14" s="186">
        <f>D31</f>
        <v>0</v>
      </c>
      <c r="E14" s="186">
        <f t="shared" ref="E14:R14" si="28">E31</f>
        <v>0</v>
      </c>
      <c r="F14" s="186">
        <f t="shared" si="28"/>
        <v>0</v>
      </c>
      <c r="G14" s="186">
        <f t="shared" si="28"/>
        <v>0</v>
      </c>
      <c r="H14" s="186">
        <f t="shared" si="28"/>
        <v>0</v>
      </c>
      <c r="I14" s="186">
        <f t="shared" si="28"/>
        <v>0</v>
      </c>
      <c r="J14" s="186">
        <f t="shared" si="28"/>
        <v>0</v>
      </c>
      <c r="K14" s="186">
        <f t="shared" si="28"/>
        <v>0</v>
      </c>
      <c r="L14" s="186">
        <f t="shared" si="28"/>
        <v>0</v>
      </c>
      <c r="M14" s="186">
        <f t="shared" si="28"/>
        <v>0</v>
      </c>
      <c r="N14" s="186">
        <f t="shared" si="28"/>
        <v>0</v>
      </c>
      <c r="O14" s="186">
        <f t="shared" si="28"/>
        <v>0</v>
      </c>
      <c r="P14" s="186">
        <f t="shared" si="28"/>
        <v>0</v>
      </c>
      <c r="Q14" s="186">
        <f t="shared" si="28"/>
        <v>0</v>
      </c>
      <c r="R14" s="186">
        <f t="shared" si="28"/>
        <v>0</v>
      </c>
      <c r="S14" s="186">
        <f t="shared" ref="S14:AE14" si="29">S31</f>
        <v>0</v>
      </c>
      <c r="T14" s="186">
        <f t="shared" si="29"/>
        <v>0</v>
      </c>
      <c r="U14" s="186">
        <f t="shared" si="29"/>
        <v>0</v>
      </c>
      <c r="V14" s="186">
        <f t="shared" si="29"/>
        <v>0</v>
      </c>
      <c r="W14" s="186">
        <f t="shared" si="29"/>
        <v>0</v>
      </c>
      <c r="X14" s="186">
        <f t="shared" si="29"/>
        <v>0</v>
      </c>
      <c r="Y14" s="186">
        <f t="shared" si="29"/>
        <v>0</v>
      </c>
      <c r="Z14" s="186">
        <f t="shared" si="29"/>
        <v>0</v>
      </c>
      <c r="AA14" s="186">
        <f t="shared" si="29"/>
        <v>0</v>
      </c>
      <c r="AB14" s="186">
        <f t="shared" si="29"/>
        <v>0</v>
      </c>
      <c r="AC14" s="186">
        <f t="shared" si="29"/>
        <v>0</v>
      </c>
      <c r="AD14" s="186">
        <f t="shared" si="29"/>
        <v>0</v>
      </c>
      <c r="AE14" s="186">
        <f t="shared" si="29"/>
        <v>0</v>
      </c>
    </row>
    <row r="15" spans="1:34" s="195" customFormat="1" ht="31.5" hidden="1" outlineLevel="1" x14ac:dyDescent="0.25">
      <c r="A15" s="192" t="s">
        <v>85</v>
      </c>
      <c r="B15" s="10" t="s">
        <v>86</v>
      </c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</row>
    <row r="16" spans="1:34" s="191" customFormat="1" ht="47.25" hidden="1" outlineLevel="1" x14ac:dyDescent="0.25">
      <c r="A16" s="188" t="s">
        <v>87</v>
      </c>
      <c r="B16" s="9" t="s">
        <v>88</v>
      </c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</row>
    <row r="17" spans="1:31" s="191" customFormat="1" ht="47.25" hidden="1" outlineLevel="1" x14ac:dyDescent="0.25">
      <c r="A17" s="188" t="s">
        <v>89</v>
      </c>
      <c r="B17" s="9" t="s">
        <v>90</v>
      </c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</row>
    <row r="18" spans="1:31" s="191" customFormat="1" ht="31.5" hidden="1" outlineLevel="1" x14ac:dyDescent="0.25">
      <c r="A18" s="188" t="s">
        <v>91</v>
      </c>
      <c r="B18" s="9" t="s">
        <v>92</v>
      </c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</row>
    <row r="19" spans="1:31" s="195" customFormat="1" ht="31.5" hidden="1" outlineLevel="1" x14ac:dyDescent="0.25">
      <c r="A19" s="192" t="s">
        <v>93</v>
      </c>
      <c r="B19" s="10" t="s">
        <v>94</v>
      </c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</row>
    <row r="20" spans="1:31" s="191" customFormat="1" ht="47.25" hidden="1" outlineLevel="1" x14ac:dyDescent="0.25">
      <c r="A20" s="188" t="s">
        <v>95</v>
      </c>
      <c r="B20" s="9" t="s">
        <v>96</v>
      </c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</row>
    <row r="21" spans="1:31" s="191" customFormat="1" ht="31.5" hidden="1" outlineLevel="1" x14ac:dyDescent="0.25">
      <c r="A21" s="188" t="s">
        <v>97</v>
      </c>
      <c r="B21" s="9" t="s">
        <v>98</v>
      </c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</row>
    <row r="22" spans="1:31" s="195" customFormat="1" ht="31.5" hidden="1" outlineLevel="1" x14ac:dyDescent="0.25">
      <c r="A22" s="192" t="s">
        <v>99</v>
      </c>
      <c r="B22" s="10" t="s">
        <v>100</v>
      </c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</row>
    <row r="23" spans="1:31" s="191" customFormat="1" ht="31.5" hidden="1" outlineLevel="1" x14ac:dyDescent="0.25">
      <c r="A23" s="188" t="s">
        <v>101</v>
      </c>
      <c r="B23" s="9" t="s">
        <v>102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</row>
    <row r="24" spans="1:31" s="191" customFormat="1" ht="63" hidden="1" outlineLevel="1" x14ac:dyDescent="0.25">
      <c r="A24" s="188" t="s">
        <v>106</v>
      </c>
      <c r="B24" s="9" t="s">
        <v>103</v>
      </c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</row>
    <row r="25" spans="1:31" s="191" customFormat="1" ht="63" hidden="1" outlineLevel="1" x14ac:dyDescent="0.25">
      <c r="A25" s="188" t="s">
        <v>108</v>
      </c>
      <c r="B25" s="9" t="s">
        <v>104</v>
      </c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</row>
    <row r="26" spans="1:31" s="191" customFormat="1" ht="63" hidden="1" outlineLevel="1" x14ac:dyDescent="0.25">
      <c r="A26" s="188" t="s">
        <v>109</v>
      </c>
      <c r="B26" s="9" t="s">
        <v>105</v>
      </c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</row>
    <row r="27" spans="1:31" s="191" customFormat="1" ht="31.5" hidden="1" outlineLevel="1" x14ac:dyDescent="0.25">
      <c r="A27" s="188" t="s">
        <v>110</v>
      </c>
      <c r="B27" s="9" t="s">
        <v>102</v>
      </c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</row>
    <row r="28" spans="1:31" s="191" customFormat="1" ht="63" hidden="1" outlineLevel="1" x14ac:dyDescent="0.25">
      <c r="A28" s="188" t="s">
        <v>111</v>
      </c>
      <c r="B28" s="9" t="s">
        <v>103</v>
      </c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</row>
    <row r="29" spans="1:31" s="191" customFormat="1" ht="63" hidden="1" outlineLevel="1" x14ac:dyDescent="0.25">
      <c r="A29" s="188" t="s">
        <v>112</v>
      </c>
      <c r="B29" s="9" t="s">
        <v>104</v>
      </c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</row>
    <row r="30" spans="1:31" s="191" customFormat="1" ht="63" hidden="1" outlineLevel="1" x14ac:dyDescent="0.25">
      <c r="A30" s="188" t="s">
        <v>113</v>
      </c>
      <c r="B30" s="9" t="s">
        <v>107</v>
      </c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</row>
    <row r="31" spans="1:31" s="198" customFormat="1" ht="63" collapsed="1" x14ac:dyDescent="0.25">
      <c r="A31" s="196" t="s">
        <v>40</v>
      </c>
      <c r="B31" s="65" t="s">
        <v>41</v>
      </c>
      <c r="C31" s="197">
        <v>0</v>
      </c>
      <c r="D31" s="197">
        <f>D32</f>
        <v>0</v>
      </c>
      <c r="E31" s="197">
        <f t="shared" ref="E31:Q31" si="30">E32</f>
        <v>0</v>
      </c>
      <c r="F31" s="197">
        <f t="shared" si="30"/>
        <v>0</v>
      </c>
      <c r="G31" s="197">
        <f t="shared" si="30"/>
        <v>0</v>
      </c>
      <c r="H31" s="197">
        <f t="shared" si="30"/>
        <v>0</v>
      </c>
      <c r="I31" s="197">
        <f t="shared" si="30"/>
        <v>0</v>
      </c>
      <c r="J31" s="197">
        <f t="shared" si="30"/>
        <v>0</v>
      </c>
      <c r="K31" s="197">
        <f t="shared" si="30"/>
        <v>0</v>
      </c>
      <c r="L31" s="197">
        <f t="shared" si="30"/>
        <v>0</v>
      </c>
      <c r="M31" s="197">
        <f t="shared" si="30"/>
        <v>0</v>
      </c>
      <c r="N31" s="197">
        <f t="shared" si="30"/>
        <v>0</v>
      </c>
      <c r="O31" s="197">
        <f t="shared" si="30"/>
        <v>0</v>
      </c>
      <c r="P31" s="197">
        <v>0</v>
      </c>
      <c r="Q31" s="197">
        <f t="shared" si="30"/>
        <v>0</v>
      </c>
      <c r="R31" s="197">
        <v>0</v>
      </c>
      <c r="S31" s="197">
        <v>0</v>
      </c>
      <c r="T31" s="197">
        <v>0</v>
      </c>
      <c r="U31" s="197">
        <f t="shared" ref="U31" si="31">U32</f>
        <v>0</v>
      </c>
      <c r="V31" s="197">
        <f t="shared" ref="V31" si="32">V32</f>
        <v>0</v>
      </c>
      <c r="W31" s="197">
        <f t="shared" ref="W31" si="33">W32</f>
        <v>0</v>
      </c>
      <c r="X31" s="197">
        <f t="shared" ref="X31" si="34">X32</f>
        <v>0</v>
      </c>
      <c r="Y31" s="197">
        <f t="shared" ref="Y31" si="35">Y32</f>
        <v>0</v>
      </c>
      <c r="Z31" s="197">
        <f t="shared" ref="Z31" si="36">Z32</f>
        <v>0</v>
      </c>
      <c r="AA31" s="197">
        <f t="shared" ref="AA31" si="37">AA32</f>
        <v>0</v>
      </c>
      <c r="AB31" s="197">
        <f t="shared" ref="AB31" si="38">AB32</f>
        <v>0</v>
      </c>
      <c r="AC31" s="197">
        <v>0</v>
      </c>
      <c r="AD31" s="197">
        <v>0</v>
      </c>
      <c r="AE31" s="197">
        <v>0</v>
      </c>
    </row>
    <row r="32" spans="1:31" s="409" customFormat="1" ht="31.5" x14ac:dyDescent="0.25">
      <c r="A32" s="199" t="s">
        <v>327</v>
      </c>
      <c r="B32" s="11" t="s">
        <v>326</v>
      </c>
      <c r="C32" s="395" t="str">
        <f>Ф2!C35</f>
        <v>I_001</v>
      </c>
      <c r="D32" s="395">
        <v>0</v>
      </c>
      <c r="E32" s="395">
        <v>0</v>
      </c>
      <c r="F32" s="395">
        <v>0</v>
      </c>
      <c r="G32" s="395">
        <v>0</v>
      </c>
      <c r="H32" s="395">
        <v>0</v>
      </c>
      <c r="I32" s="395">
        <v>0</v>
      </c>
      <c r="J32" s="395">
        <v>0</v>
      </c>
      <c r="K32" s="395">
        <v>0</v>
      </c>
      <c r="L32" s="395">
        <v>0</v>
      </c>
      <c r="M32" s="395">
        <v>0</v>
      </c>
      <c r="N32" s="395">
        <v>0</v>
      </c>
      <c r="O32" s="395"/>
      <c r="P32" s="395"/>
      <c r="Q32" s="395"/>
      <c r="R32" s="423"/>
      <c r="S32" s="420"/>
      <c r="T32" s="420"/>
      <c r="U32" s="395"/>
      <c r="V32" s="395"/>
      <c r="W32" s="395"/>
      <c r="X32" s="395"/>
      <c r="Y32" s="395"/>
      <c r="Z32" s="395"/>
      <c r="AA32" s="395"/>
      <c r="AB32" s="395"/>
      <c r="AC32" s="395"/>
      <c r="AD32" s="395"/>
      <c r="AE32" s="395"/>
    </row>
    <row r="33" spans="1:31" s="195" customFormat="1" ht="47.25" hidden="1" x14ac:dyDescent="0.25">
      <c r="A33" s="192" t="s">
        <v>114</v>
      </c>
      <c r="B33" s="10" t="s">
        <v>42</v>
      </c>
      <c r="C33" s="193"/>
      <c r="D33" s="193"/>
      <c r="E33" s="193"/>
      <c r="F33" s="193"/>
      <c r="G33" s="193"/>
      <c r="H33" s="193"/>
      <c r="I33" s="193"/>
      <c r="J33" s="193"/>
      <c r="K33" s="193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</row>
    <row r="34" spans="1:31" s="187" customFormat="1" ht="31.5" x14ac:dyDescent="0.25">
      <c r="A34" s="185" t="s">
        <v>43</v>
      </c>
      <c r="B34" s="64" t="s">
        <v>44</v>
      </c>
      <c r="C34" s="186">
        <v>0</v>
      </c>
      <c r="D34" s="186"/>
      <c r="E34" s="186"/>
      <c r="F34" s="186"/>
      <c r="G34" s="186">
        <f t="shared" ref="G34:K34" si="39">G35+G40+G47</f>
        <v>0</v>
      </c>
      <c r="H34" s="186">
        <f t="shared" si="39"/>
        <v>0</v>
      </c>
      <c r="I34" s="186">
        <f t="shared" si="39"/>
        <v>0</v>
      </c>
      <c r="J34" s="186">
        <f t="shared" si="39"/>
        <v>0</v>
      </c>
      <c r="K34" s="186">
        <f t="shared" si="39"/>
        <v>0</v>
      </c>
      <c r="L34" s="186">
        <v>0</v>
      </c>
      <c r="M34" s="186"/>
      <c r="N34" s="186">
        <f t="shared" ref="N34:R34" si="40">N35+N40+N47</f>
        <v>0</v>
      </c>
      <c r="O34" s="186">
        <f t="shared" si="40"/>
        <v>0</v>
      </c>
      <c r="P34" s="186">
        <f t="shared" si="40"/>
        <v>0</v>
      </c>
      <c r="Q34" s="186">
        <f t="shared" si="40"/>
        <v>0</v>
      </c>
      <c r="R34" s="186">
        <f t="shared" si="40"/>
        <v>0</v>
      </c>
      <c r="S34" s="186">
        <f t="shared" ref="S34" si="41">S35+S40+S47</f>
        <v>0</v>
      </c>
      <c r="T34" s="186">
        <f t="shared" ref="T34" si="42">T35+T40+T47</f>
        <v>0</v>
      </c>
      <c r="U34" s="186">
        <f t="shared" ref="U34" si="43">U35+U40+U47</f>
        <v>0</v>
      </c>
      <c r="V34" s="186">
        <f t="shared" ref="V34" si="44">V35+V40+V47</f>
        <v>0</v>
      </c>
      <c r="W34" s="186">
        <f t="shared" ref="W34" si="45">W35+W40+W47</f>
        <v>0</v>
      </c>
      <c r="X34" s="186">
        <f t="shared" ref="X34" si="46">X35+X40+X47</f>
        <v>0</v>
      </c>
      <c r="Y34" s="186">
        <f t="shared" ref="Y34" si="47">Y35+Y40+Y47</f>
        <v>0</v>
      </c>
      <c r="Z34" s="186">
        <f t="shared" ref="Z34" si="48">Z35+Z40+Z47</f>
        <v>0</v>
      </c>
      <c r="AA34" s="186">
        <f t="shared" ref="AA34" si="49">AA35+AA40+AA47</f>
        <v>0</v>
      </c>
      <c r="AB34" s="186">
        <f t="shared" ref="AB34" si="50">AB35+AB40+AB47</f>
        <v>0</v>
      </c>
      <c r="AC34" s="186"/>
      <c r="AD34" s="186">
        <f t="shared" ref="AD34" si="51">AD35+AD40+AD47</f>
        <v>0</v>
      </c>
      <c r="AE34" s="186" t="e">
        <f t="shared" ref="AE34" si="52">AE35+AE40+AE47</f>
        <v>#VALUE!</v>
      </c>
    </row>
    <row r="35" spans="1:31" s="198" customFormat="1" ht="47.25" x14ac:dyDescent="0.25">
      <c r="A35" s="196" t="s">
        <v>81</v>
      </c>
      <c r="B35" s="65" t="s">
        <v>82</v>
      </c>
      <c r="C35" s="197">
        <v>0</v>
      </c>
      <c r="D35" s="197">
        <v>0</v>
      </c>
      <c r="E35" s="197">
        <f t="shared" ref="E35:R36" si="53">E36</f>
        <v>0</v>
      </c>
      <c r="F35" s="197">
        <f t="shared" si="53"/>
        <v>0</v>
      </c>
      <c r="G35" s="197">
        <f t="shared" si="53"/>
        <v>0</v>
      </c>
      <c r="H35" s="197">
        <f t="shared" si="53"/>
        <v>0</v>
      </c>
      <c r="I35" s="197">
        <f t="shared" si="53"/>
        <v>0</v>
      </c>
      <c r="J35" s="197">
        <f t="shared" si="53"/>
        <v>0</v>
      </c>
      <c r="K35" s="197">
        <f t="shared" si="53"/>
        <v>0</v>
      </c>
      <c r="L35" s="197">
        <f t="shared" si="53"/>
        <v>0</v>
      </c>
      <c r="M35" s="197">
        <f t="shared" si="53"/>
        <v>0</v>
      </c>
      <c r="N35" s="197">
        <f t="shared" si="53"/>
        <v>0</v>
      </c>
      <c r="O35" s="197">
        <f t="shared" si="53"/>
        <v>0</v>
      </c>
      <c r="P35" s="197">
        <f t="shared" si="53"/>
        <v>0</v>
      </c>
      <c r="Q35" s="197">
        <f t="shared" si="53"/>
        <v>0</v>
      </c>
      <c r="R35" s="197">
        <f t="shared" si="53"/>
        <v>0</v>
      </c>
      <c r="S35" s="197">
        <f t="shared" ref="S35" si="54">S36</f>
        <v>0</v>
      </c>
      <c r="T35" s="197">
        <f t="shared" ref="T35" si="55">T36</f>
        <v>0</v>
      </c>
      <c r="U35" s="197">
        <f t="shared" ref="U35" si="56">U36</f>
        <v>0</v>
      </c>
      <c r="V35" s="197">
        <f t="shared" ref="V35" si="57">V36</f>
        <v>0</v>
      </c>
      <c r="W35" s="197">
        <f t="shared" ref="W35" si="58">W36</f>
        <v>0</v>
      </c>
      <c r="X35" s="197">
        <f t="shared" ref="X35" si="59">X36</f>
        <v>0</v>
      </c>
      <c r="Y35" s="197">
        <f t="shared" ref="Y35" si="60">Y36</f>
        <v>0</v>
      </c>
      <c r="Z35" s="197">
        <f t="shared" ref="Z35" si="61">Z36</f>
        <v>0</v>
      </c>
      <c r="AA35" s="197">
        <f t="shared" ref="AA35" si="62">AA36</f>
        <v>0</v>
      </c>
      <c r="AB35" s="197">
        <f t="shared" ref="AB35" si="63">AB36</f>
        <v>0</v>
      </c>
      <c r="AC35" s="197">
        <f t="shared" ref="AC35" si="64">AC36</f>
        <v>0</v>
      </c>
      <c r="AD35" s="197">
        <f t="shared" ref="AD35" si="65">AD36</f>
        <v>0</v>
      </c>
      <c r="AE35" s="197">
        <f t="shared" ref="AE35" si="66">AE36</f>
        <v>0</v>
      </c>
    </row>
    <row r="36" spans="1:31" s="202" customFormat="1" ht="31.5" x14ac:dyDescent="0.25">
      <c r="A36" s="199" t="s">
        <v>45</v>
      </c>
      <c r="B36" s="11" t="s">
        <v>46</v>
      </c>
      <c r="C36" s="200">
        <v>0</v>
      </c>
      <c r="D36" s="200">
        <v>0</v>
      </c>
      <c r="E36" s="200">
        <f t="shared" si="53"/>
        <v>0</v>
      </c>
      <c r="F36" s="200">
        <f t="shared" si="53"/>
        <v>0</v>
      </c>
      <c r="G36" s="200">
        <f t="shared" si="53"/>
        <v>0</v>
      </c>
      <c r="H36" s="200">
        <f t="shared" si="53"/>
        <v>0</v>
      </c>
      <c r="I36" s="200">
        <f t="shared" si="53"/>
        <v>0</v>
      </c>
      <c r="J36" s="200">
        <f t="shared" si="53"/>
        <v>0</v>
      </c>
      <c r="K36" s="200">
        <f t="shared" si="53"/>
        <v>0</v>
      </c>
      <c r="L36" s="200">
        <f t="shared" si="53"/>
        <v>0</v>
      </c>
      <c r="M36" s="200">
        <f t="shared" si="53"/>
        <v>0</v>
      </c>
      <c r="N36" s="200">
        <f t="shared" si="53"/>
        <v>0</v>
      </c>
      <c r="O36" s="200">
        <f t="shared" si="53"/>
        <v>0</v>
      </c>
      <c r="P36" s="200">
        <v>0</v>
      </c>
      <c r="Q36" s="200">
        <v>0</v>
      </c>
      <c r="R36" s="200">
        <v>0</v>
      </c>
      <c r="S36" s="200">
        <v>0</v>
      </c>
      <c r="T36" s="200">
        <v>0</v>
      </c>
      <c r="U36" s="200">
        <v>0</v>
      </c>
      <c r="V36" s="200">
        <v>0</v>
      </c>
      <c r="W36" s="200">
        <v>0</v>
      </c>
      <c r="X36" s="200">
        <v>0</v>
      </c>
      <c r="Y36" s="200">
        <v>0</v>
      </c>
      <c r="Z36" s="200">
        <v>0</v>
      </c>
      <c r="AA36" s="200">
        <v>0</v>
      </c>
      <c r="AB36" s="200">
        <v>0</v>
      </c>
      <c r="AC36" s="200">
        <v>0</v>
      </c>
      <c r="AD36" s="200">
        <v>0</v>
      </c>
      <c r="AE36" s="200">
        <v>0</v>
      </c>
    </row>
    <row r="37" spans="1:31" s="409" customFormat="1" ht="60" customHeight="1" x14ac:dyDescent="0.25">
      <c r="A37" s="199" t="s">
        <v>47</v>
      </c>
      <c r="B37" s="462" t="s">
        <v>916</v>
      </c>
      <c r="C37" s="395" t="str">
        <f>Ф2!C40</f>
        <v>J_004</v>
      </c>
      <c r="D37" s="657" t="s">
        <v>486</v>
      </c>
      <c r="E37" s="395">
        <v>0</v>
      </c>
      <c r="F37" s="395">
        <v>0</v>
      </c>
      <c r="G37" s="395">
        <v>0</v>
      </c>
      <c r="H37" s="395">
        <v>0</v>
      </c>
      <c r="I37" s="395">
        <v>0</v>
      </c>
      <c r="J37" s="395">
        <v>0</v>
      </c>
      <c r="K37" s="395">
        <v>0</v>
      </c>
      <c r="L37" s="395">
        <v>0</v>
      </c>
      <c r="M37" s="395">
        <v>0</v>
      </c>
      <c r="N37" s="395">
        <v>0</v>
      </c>
      <c r="O37" s="395"/>
      <c r="P37" s="657" t="s">
        <v>487</v>
      </c>
      <c r="Q37" s="657">
        <v>1.5249999999999999</v>
      </c>
      <c r="R37" s="660">
        <v>43709</v>
      </c>
      <c r="S37" s="662">
        <v>98</v>
      </c>
      <c r="T37" s="662" t="s">
        <v>488</v>
      </c>
      <c r="U37" s="657">
        <v>4</v>
      </c>
      <c r="V37" s="657">
        <v>5</v>
      </c>
      <c r="W37" s="657">
        <v>4</v>
      </c>
      <c r="X37" s="657">
        <v>5</v>
      </c>
      <c r="Y37" s="657">
        <v>0</v>
      </c>
      <c r="Z37" s="657">
        <v>0</v>
      </c>
      <c r="AA37" s="658">
        <v>6</v>
      </c>
      <c r="AB37" s="658">
        <v>6</v>
      </c>
      <c r="AC37" s="657" t="s">
        <v>489</v>
      </c>
      <c r="AD37" s="657" t="s">
        <v>124</v>
      </c>
      <c r="AE37" s="657" t="s">
        <v>490</v>
      </c>
    </row>
    <row r="38" spans="1:31" s="409" customFormat="1" ht="59.25" customHeight="1" x14ac:dyDescent="0.25">
      <c r="A38" s="14" t="s">
        <v>679</v>
      </c>
      <c r="B38" s="462" t="s">
        <v>915</v>
      </c>
      <c r="C38" s="395" t="str">
        <f>Ф2!C41</f>
        <v>J_005</v>
      </c>
      <c r="D38" s="595"/>
      <c r="E38" s="395"/>
      <c r="F38" s="395"/>
      <c r="G38" s="395"/>
      <c r="H38" s="395"/>
      <c r="I38" s="395"/>
      <c r="J38" s="395"/>
      <c r="K38" s="395"/>
      <c r="L38" s="395"/>
      <c r="M38" s="395"/>
      <c r="N38" s="395"/>
      <c r="O38" s="395"/>
      <c r="P38" s="595"/>
      <c r="Q38" s="595"/>
      <c r="R38" s="661"/>
      <c r="S38" s="637"/>
      <c r="T38" s="637"/>
      <c r="U38" s="595"/>
      <c r="V38" s="595"/>
      <c r="W38" s="595"/>
      <c r="X38" s="595"/>
      <c r="Y38" s="595"/>
      <c r="Z38" s="595"/>
      <c r="AA38" s="659"/>
      <c r="AB38" s="659"/>
      <c r="AC38" s="595"/>
      <c r="AD38" s="595"/>
      <c r="AE38" s="595"/>
    </row>
    <row r="39" spans="1:31" s="202" customFormat="1" ht="31.5" x14ac:dyDescent="0.25">
      <c r="A39" s="199" t="s">
        <v>115</v>
      </c>
      <c r="B39" s="11" t="s">
        <v>116</v>
      </c>
      <c r="C39" s="200"/>
      <c r="D39" s="200"/>
      <c r="E39" s="200"/>
      <c r="F39" s="200"/>
      <c r="G39" s="200"/>
      <c r="H39" s="200"/>
      <c r="I39" s="200"/>
      <c r="J39" s="200"/>
      <c r="K39" s="200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</row>
    <row r="40" spans="1:31" s="198" customFormat="1" ht="31.5" x14ac:dyDescent="0.25">
      <c r="A40" s="196" t="s">
        <v>48</v>
      </c>
      <c r="B40" s="65" t="s">
        <v>49</v>
      </c>
      <c r="C40" s="197">
        <v>0</v>
      </c>
      <c r="D40" s="197">
        <f>D41</f>
        <v>0</v>
      </c>
      <c r="E40" s="197">
        <f t="shared" ref="E40:R40" si="67">E41</f>
        <v>0</v>
      </c>
      <c r="F40" s="197">
        <f t="shared" si="67"/>
        <v>0</v>
      </c>
      <c r="G40" s="197">
        <f t="shared" si="67"/>
        <v>0</v>
      </c>
      <c r="H40" s="197">
        <f t="shared" si="67"/>
        <v>0</v>
      </c>
      <c r="I40" s="197">
        <f t="shared" si="67"/>
        <v>0</v>
      </c>
      <c r="J40" s="197">
        <f t="shared" si="67"/>
        <v>0</v>
      </c>
      <c r="K40" s="197">
        <f t="shared" si="67"/>
        <v>0</v>
      </c>
      <c r="L40" s="197">
        <f t="shared" si="67"/>
        <v>0</v>
      </c>
      <c r="M40" s="197">
        <f t="shared" si="67"/>
        <v>0</v>
      </c>
      <c r="N40" s="197">
        <f t="shared" si="67"/>
        <v>0</v>
      </c>
      <c r="O40" s="197">
        <f t="shared" si="67"/>
        <v>0</v>
      </c>
      <c r="P40" s="197">
        <f t="shared" si="67"/>
        <v>0</v>
      </c>
      <c r="Q40" s="197">
        <f t="shared" si="67"/>
        <v>0</v>
      </c>
      <c r="R40" s="197">
        <f t="shared" si="67"/>
        <v>0</v>
      </c>
      <c r="S40" s="197">
        <f t="shared" ref="S40" si="68">S41</f>
        <v>0</v>
      </c>
      <c r="T40" s="197">
        <f t="shared" ref="T40" si="69">T41</f>
        <v>0</v>
      </c>
      <c r="U40" s="197">
        <f t="shared" ref="U40" si="70">U41</f>
        <v>0</v>
      </c>
      <c r="V40" s="197">
        <f t="shared" ref="V40" si="71">V41</f>
        <v>0</v>
      </c>
      <c r="W40" s="197">
        <f t="shared" ref="W40" si="72">W41</f>
        <v>0</v>
      </c>
      <c r="X40" s="197">
        <f t="shared" ref="X40" si="73">X41</f>
        <v>0</v>
      </c>
      <c r="Y40" s="197">
        <f t="shared" ref="Y40" si="74">Y41</f>
        <v>0</v>
      </c>
      <c r="Z40" s="197">
        <f t="shared" ref="Z40" si="75">Z41</f>
        <v>0</v>
      </c>
      <c r="AA40" s="197">
        <f t="shared" ref="AA40" si="76">AA41</f>
        <v>0</v>
      </c>
      <c r="AB40" s="197">
        <f t="shared" ref="AB40" si="77">AB41</f>
        <v>0</v>
      </c>
      <c r="AC40" s="197">
        <f t="shared" ref="AC40" si="78">AC41</f>
        <v>0</v>
      </c>
      <c r="AD40" s="197">
        <f t="shared" ref="AD40" si="79">AD41</f>
        <v>0</v>
      </c>
      <c r="AE40" s="197" t="str">
        <f t="shared" ref="AE40" si="80">AE41</f>
        <v>+</v>
      </c>
    </row>
    <row r="41" spans="1:31" s="202" customFormat="1" x14ac:dyDescent="0.25">
      <c r="A41" s="199" t="s">
        <v>75</v>
      </c>
      <c r="B41" s="11" t="s">
        <v>76</v>
      </c>
      <c r="C41" s="200">
        <v>0</v>
      </c>
      <c r="D41" s="200">
        <f t="shared" ref="D41:AB41" si="81">D45</f>
        <v>0</v>
      </c>
      <c r="E41" s="200">
        <f t="shared" si="81"/>
        <v>0</v>
      </c>
      <c r="F41" s="200">
        <f t="shared" si="81"/>
        <v>0</v>
      </c>
      <c r="G41" s="200">
        <f t="shared" si="81"/>
        <v>0</v>
      </c>
      <c r="H41" s="200">
        <f t="shared" si="81"/>
        <v>0</v>
      </c>
      <c r="I41" s="200">
        <f t="shared" si="81"/>
        <v>0</v>
      </c>
      <c r="J41" s="200">
        <f t="shared" si="81"/>
        <v>0</v>
      </c>
      <c r="K41" s="200">
        <f t="shared" si="81"/>
        <v>0</v>
      </c>
      <c r="L41" s="200">
        <f t="shared" si="81"/>
        <v>0</v>
      </c>
      <c r="M41" s="200">
        <f t="shared" si="81"/>
        <v>0</v>
      </c>
      <c r="N41" s="200">
        <f t="shared" si="81"/>
        <v>0</v>
      </c>
      <c r="O41" s="200">
        <f t="shared" si="81"/>
        <v>0</v>
      </c>
      <c r="P41" s="200">
        <f t="shared" si="81"/>
        <v>0</v>
      </c>
      <c r="Q41" s="200">
        <f t="shared" si="81"/>
        <v>0</v>
      </c>
      <c r="R41" s="200">
        <f t="shared" si="81"/>
        <v>0</v>
      </c>
      <c r="S41" s="200">
        <f t="shared" si="81"/>
        <v>0</v>
      </c>
      <c r="T41" s="200">
        <f t="shared" si="81"/>
        <v>0</v>
      </c>
      <c r="U41" s="200">
        <f t="shared" si="81"/>
        <v>0</v>
      </c>
      <c r="V41" s="200">
        <f t="shared" si="81"/>
        <v>0</v>
      </c>
      <c r="W41" s="200">
        <f t="shared" si="81"/>
        <v>0</v>
      </c>
      <c r="X41" s="200">
        <f t="shared" si="81"/>
        <v>0</v>
      </c>
      <c r="Y41" s="200">
        <f t="shared" si="81"/>
        <v>0</v>
      </c>
      <c r="Z41" s="200">
        <f t="shared" si="81"/>
        <v>0</v>
      </c>
      <c r="AA41" s="200">
        <f t="shared" si="81"/>
        <v>0</v>
      </c>
      <c r="AB41" s="200">
        <f t="shared" si="81"/>
        <v>0</v>
      </c>
      <c r="AC41" s="200"/>
      <c r="AD41" s="200">
        <f>AD45</f>
        <v>0</v>
      </c>
      <c r="AE41" s="200" t="str">
        <f>AE45</f>
        <v>+</v>
      </c>
    </row>
    <row r="42" spans="1:31" s="202" customFormat="1" ht="60" customHeight="1" x14ac:dyDescent="0.25">
      <c r="A42" s="14" t="s">
        <v>77</v>
      </c>
      <c r="B42" s="463" t="s">
        <v>917</v>
      </c>
      <c r="C42" s="200" t="str">
        <f>Ф2!C45</f>
        <v>J_006</v>
      </c>
      <c r="D42" s="200"/>
      <c r="E42" s="200"/>
      <c r="F42" s="200"/>
      <c r="G42" s="200"/>
      <c r="H42" s="200"/>
      <c r="I42" s="200"/>
      <c r="J42" s="200"/>
      <c r="K42" s="200" t="s">
        <v>868</v>
      </c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>
        <v>0.4</v>
      </c>
      <c r="W42" s="200"/>
      <c r="X42" s="200"/>
      <c r="Y42" s="200"/>
      <c r="Z42" s="200"/>
      <c r="AA42" s="372">
        <v>10</v>
      </c>
      <c r="AB42" s="372">
        <v>10</v>
      </c>
      <c r="AC42" s="200" t="s">
        <v>866</v>
      </c>
      <c r="AD42" s="200"/>
      <c r="AE42" s="200"/>
    </row>
    <row r="43" spans="1:31" s="409" customFormat="1" ht="72" customHeight="1" x14ac:dyDescent="0.25">
      <c r="A43" s="14" t="s">
        <v>864</v>
      </c>
      <c r="B43" s="463" t="s">
        <v>918</v>
      </c>
      <c r="C43" s="200" t="str">
        <f>Ф2!C46</f>
        <v>K_008</v>
      </c>
      <c r="D43" s="458" t="s">
        <v>888</v>
      </c>
      <c r="E43" s="395"/>
      <c r="F43" s="395"/>
      <c r="G43" s="395"/>
      <c r="H43" s="395"/>
      <c r="I43" s="395"/>
      <c r="J43" s="395"/>
      <c r="K43" s="395"/>
      <c r="L43" s="395"/>
      <c r="M43" s="395"/>
      <c r="N43" s="395"/>
      <c r="O43" s="395"/>
      <c r="P43" s="459" t="s">
        <v>889</v>
      </c>
      <c r="Q43" s="395"/>
      <c r="R43" s="395"/>
      <c r="S43" s="395"/>
      <c r="T43" s="395"/>
      <c r="U43" s="395"/>
      <c r="V43" s="395">
        <f>Ф7!CN47</f>
        <v>0.4</v>
      </c>
      <c r="W43" s="395"/>
      <c r="X43" s="395"/>
      <c r="Y43" s="395"/>
      <c r="Z43" s="395"/>
      <c r="AA43" s="416">
        <v>10</v>
      </c>
      <c r="AB43" s="416">
        <v>10</v>
      </c>
      <c r="AC43" s="395" t="str">
        <f>Лист1!D6</f>
        <v>замещение (обновление) электрической сети и (или) повышение экономической эффективности (мероприятия, направленные на снижение эксплуатационных затрат) оказания услуг в сфере электроэнергетики:</v>
      </c>
      <c r="AD43" s="395"/>
      <c r="AE43" s="452" t="s">
        <v>490</v>
      </c>
    </row>
    <row r="44" spans="1:31" s="409" customFormat="1" ht="78" customHeight="1" x14ac:dyDescent="0.25">
      <c r="A44" s="14" t="s">
        <v>875</v>
      </c>
      <c r="B44" s="463" t="s">
        <v>919</v>
      </c>
      <c r="C44" s="200" t="str">
        <f>Ф2!C47</f>
        <v>K_009</v>
      </c>
      <c r="D44" s="458" t="s">
        <v>888</v>
      </c>
      <c r="E44" s="395"/>
      <c r="F44" s="395"/>
      <c r="G44" s="395"/>
      <c r="H44" s="395"/>
      <c r="I44" s="395"/>
      <c r="J44" s="395"/>
      <c r="K44" s="395"/>
      <c r="L44" s="395"/>
      <c r="M44" s="395"/>
      <c r="N44" s="395"/>
      <c r="O44" s="395"/>
      <c r="P44" s="459" t="s">
        <v>890</v>
      </c>
      <c r="Q44" s="395"/>
      <c r="R44" s="395"/>
      <c r="S44" s="395"/>
      <c r="T44" s="395"/>
      <c r="U44" s="395"/>
      <c r="V44" s="395">
        <f>Ф7!CN48</f>
        <v>0.25</v>
      </c>
      <c r="W44" s="395"/>
      <c r="X44" s="395"/>
      <c r="Y44" s="395"/>
      <c r="Z44" s="395"/>
      <c r="AA44" s="372">
        <v>10</v>
      </c>
      <c r="AB44" s="372">
        <v>10</v>
      </c>
      <c r="AC44" s="395" t="str">
        <f>Лист1!D6</f>
        <v>замещение (обновление) электрической сети и (или) повышение экономической эффективности (мероприятия, направленные на снижение эксплуатационных затрат) оказания услуг в сфере электроэнергетики:</v>
      </c>
      <c r="AD44" s="395"/>
      <c r="AE44" s="452" t="s">
        <v>490</v>
      </c>
    </row>
    <row r="45" spans="1:31" s="450" customFormat="1" ht="130.5" customHeight="1" x14ac:dyDescent="0.25">
      <c r="A45" s="448" t="s">
        <v>876</v>
      </c>
      <c r="B45" s="558" t="s">
        <v>920</v>
      </c>
      <c r="C45" s="449" t="str">
        <f>Ф2!C48</f>
        <v>I_003</v>
      </c>
      <c r="D45" s="449">
        <v>0</v>
      </c>
      <c r="E45" s="449">
        <v>0</v>
      </c>
      <c r="F45" s="449">
        <v>0</v>
      </c>
      <c r="G45" s="449">
        <v>0</v>
      </c>
      <c r="H45" s="449">
        <v>0</v>
      </c>
      <c r="I45" s="449">
        <v>0</v>
      </c>
      <c r="J45" s="449">
        <v>0</v>
      </c>
      <c r="K45" s="449">
        <v>0</v>
      </c>
      <c r="L45" s="449">
        <v>0</v>
      </c>
      <c r="M45" s="449">
        <v>0</v>
      </c>
      <c r="N45" s="449">
        <v>0</v>
      </c>
      <c r="O45" s="449"/>
      <c r="P45" s="449"/>
      <c r="Q45" s="449"/>
      <c r="R45" s="449"/>
      <c r="S45" s="451"/>
      <c r="T45" s="451"/>
      <c r="U45" s="451"/>
      <c r="V45" s="451"/>
      <c r="W45" s="451"/>
      <c r="X45" s="451"/>
      <c r="Y45" s="451"/>
      <c r="Z45" s="451"/>
      <c r="AA45" s="451"/>
      <c r="AB45" s="451"/>
      <c r="AC45" s="451"/>
      <c r="AD45" s="451"/>
      <c r="AE45" s="586" t="s">
        <v>490</v>
      </c>
    </row>
    <row r="46" spans="1:31" s="202" customFormat="1" ht="31.5" hidden="1" x14ac:dyDescent="0.25">
      <c r="A46" s="199" t="s">
        <v>117</v>
      </c>
      <c r="B46" s="11" t="s">
        <v>118</v>
      </c>
      <c r="C46" s="200"/>
      <c r="D46" s="200"/>
      <c r="E46" s="200"/>
      <c r="F46" s="200"/>
      <c r="G46" s="200"/>
      <c r="H46" s="200"/>
      <c r="I46" s="200"/>
      <c r="J46" s="200"/>
      <c r="K46" s="200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</row>
    <row r="47" spans="1:31" s="198" customFormat="1" ht="31.5" x14ac:dyDescent="0.25">
      <c r="A47" s="196" t="s">
        <v>119</v>
      </c>
      <c r="B47" s="65" t="s">
        <v>120</v>
      </c>
      <c r="C47" s="197">
        <v>0</v>
      </c>
      <c r="D47" s="197">
        <f>D52</f>
        <v>0</v>
      </c>
      <c r="E47" s="197">
        <f t="shared" ref="E47:R47" si="82">E52</f>
        <v>0</v>
      </c>
      <c r="F47" s="197">
        <f t="shared" si="82"/>
        <v>0</v>
      </c>
      <c r="G47" s="197">
        <f t="shared" si="82"/>
        <v>0</v>
      </c>
      <c r="H47" s="197">
        <f t="shared" si="82"/>
        <v>0</v>
      </c>
      <c r="I47" s="197">
        <f t="shared" si="82"/>
        <v>0</v>
      </c>
      <c r="J47" s="197">
        <f t="shared" si="82"/>
        <v>0</v>
      </c>
      <c r="K47" s="197">
        <f t="shared" si="82"/>
        <v>0</v>
      </c>
      <c r="L47" s="197">
        <f t="shared" si="82"/>
        <v>0</v>
      </c>
      <c r="M47" s="197">
        <f t="shared" si="82"/>
        <v>0</v>
      </c>
      <c r="N47" s="197">
        <f t="shared" si="82"/>
        <v>0</v>
      </c>
      <c r="O47" s="197">
        <f t="shared" si="82"/>
        <v>0</v>
      </c>
      <c r="P47" s="197">
        <f t="shared" si="82"/>
        <v>0</v>
      </c>
      <c r="Q47" s="197">
        <f t="shared" si="82"/>
        <v>0</v>
      </c>
      <c r="R47" s="197">
        <f t="shared" si="82"/>
        <v>0</v>
      </c>
      <c r="S47" s="197">
        <f t="shared" ref="S47:AE47" si="83">S52</f>
        <v>0</v>
      </c>
      <c r="T47" s="197">
        <f t="shared" si="83"/>
        <v>0</v>
      </c>
      <c r="U47" s="197">
        <f t="shared" si="83"/>
        <v>0</v>
      </c>
      <c r="V47" s="197">
        <f t="shared" si="83"/>
        <v>0</v>
      </c>
      <c r="W47" s="197">
        <f t="shared" si="83"/>
        <v>0</v>
      </c>
      <c r="X47" s="197">
        <f t="shared" si="83"/>
        <v>0</v>
      </c>
      <c r="Y47" s="197">
        <f t="shared" si="83"/>
        <v>0</v>
      </c>
      <c r="Z47" s="197">
        <f t="shared" si="83"/>
        <v>0</v>
      </c>
      <c r="AA47" s="197">
        <f t="shared" si="83"/>
        <v>0</v>
      </c>
      <c r="AB47" s="197">
        <f t="shared" si="83"/>
        <v>0</v>
      </c>
      <c r="AC47" s="197">
        <f t="shared" si="83"/>
        <v>0</v>
      </c>
      <c r="AD47" s="197">
        <f t="shared" si="83"/>
        <v>0</v>
      </c>
      <c r="AE47" s="197">
        <f t="shared" si="83"/>
        <v>0</v>
      </c>
    </row>
    <row r="48" spans="1:31" s="202" customFormat="1" ht="31.5" hidden="1" outlineLevel="1" x14ac:dyDescent="0.25">
      <c r="A48" s="199" t="s">
        <v>121</v>
      </c>
      <c r="B48" s="11" t="s">
        <v>122</v>
      </c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</row>
    <row r="49" spans="1:31" s="202" customFormat="1" ht="31.5" hidden="1" outlineLevel="1" x14ac:dyDescent="0.25">
      <c r="A49" s="199" t="s">
        <v>123</v>
      </c>
      <c r="B49" s="11" t="s">
        <v>50</v>
      </c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</row>
    <row r="50" spans="1:31" s="202" customFormat="1" hidden="1" outlineLevel="1" x14ac:dyDescent="0.25">
      <c r="A50" s="199" t="s">
        <v>51</v>
      </c>
      <c r="B50" s="11" t="s">
        <v>52</v>
      </c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200"/>
    </row>
    <row r="51" spans="1:31" s="202" customFormat="1" ht="31.5" hidden="1" outlineLevel="1" x14ac:dyDescent="0.25">
      <c r="A51" s="199" t="s">
        <v>53</v>
      </c>
      <c r="B51" s="11" t="s">
        <v>54</v>
      </c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</row>
    <row r="52" spans="1:31" s="202" customFormat="1" ht="31.5" collapsed="1" x14ac:dyDescent="0.25">
      <c r="A52" s="199" t="s">
        <v>55</v>
      </c>
      <c r="B52" s="11" t="s">
        <v>56</v>
      </c>
      <c r="C52" s="200">
        <v>0</v>
      </c>
      <c r="D52" s="200">
        <f>D53</f>
        <v>0</v>
      </c>
      <c r="E52" s="200">
        <f t="shared" ref="E52:R52" si="84">E53</f>
        <v>0</v>
      </c>
      <c r="F52" s="200">
        <f t="shared" si="84"/>
        <v>0</v>
      </c>
      <c r="G52" s="200">
        <f t="shared" si="84"/>
        <v>0</v>
      </c>
      <c r="H52" s="200">
        <f t="shared" si="84"/>
        <v>0</v>
      </c>
      <c r="I52" s="200">
        <f t="shared" si="84"/>
        <v>0</v>
      </c>
      <c r="J52" s="200">
        <f t="shared" si="84"/>
        <v>0</v>
      </c>
      <c r="K52" s="200">
        <f t="shared" si="84"/>
        <v>0</v>
      </c>
      <c r="L52" s="200">
        <f t="shared" si="84"/>
        <v>0</v>
      </c>
      <c r="M52" s="200">
        <f t="shared" si="84"/>
        <v>0</v>
      </c>
      <c r="N52" s="200">
        <f t="shared" si="84"/>
        <v>0</v>
      </c>
      <c r="O52" s="200">
        <f t="shared" si="84"/>
        <v>0</v>
      </c>
      <c r="P52" s="200">
        <f t="shared" si="84"/>
        <v>0</v>
      </c>
      <c r="Q52" s="200">
        <f t="shared" si="84"/>
        <v>0</v>
      </c>
      <c r="R52" s="200">
        <f t="shared" si="84"/>
        <v>0</v>
      </c>
      <c r="S52" s="200">
        <f t="shared" ref="S52" si="85">S53</f>
        <v>0</v>
      </c>
      <c r="T52" s="200">
        <f t="shared" ref="T52" si="86">T53</f>
        <v>0</v>
      </c>
      <c r="U52" s="200">
        <f t="shared" ref="U52" si="87">U53</f>
        <v>0</v>
      </c>
      <c r="V52" s="200">
        <f t="shared" ref="V52" si="88">V53</f>
        <v>0</v>
      </c>
      <c r="W52" s="200">
        <f t="shared" ref="W52" si="89">W53</f>
        <v>0</v>
      </c>
      <c r="X52" s="200">
        <f t="shared" ref="X52" si="90">X53</f>
        <v>0</v>
      </c>
      <c r="Y52" s="200">
        <f t="shared" ref="Y52" si="91">Y53</f>
        <v>0</v>
      </c>
      <c r="Z52" s="200">
        <f t="shared" ref="Z52" si="92">Z53</f>
        <v>0</v>
      </c>
      <c r="AA52" s="200">
        <f t="shared" ref="AA52" si="93">AA53</f>
        <v>0</v>
      </c>
      <c r="AB52" s="200">
        <f t="shared" ref="AB52" si="94">AB53</f>
        <v>0</v>
      </c>
      <c r="AC52" s="200"/>
      <c r="AD52" s="200">
        <f t="shared" ref="AD52" si="95">AD53</f>
        <v>0</v>
      </c>
      <c r="AE52" s="200">
        <f t="shared" ref="AE52" si="96">AE53</f>
        <v>0</v>
      </c>
    </row>
    <row r="53" spans="1:31" s="409" customFormat="1" ht="14.25" customHeight="1" x14ac:dyDescent="0.25">
      <c r="A53" s="199"/>
      <c r="B53" s="11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395"/>
      <c r="S53" s="420"/>
      <c r="T53" s="420"/>
      <c r="U53" s="420"/>
      <c r="V53" s="420"/>
      <c r="W53" s="420"/>
      <c r="X53" s="420"/>
      <c r="Y53" s="420"/>
      <c r="Z53" s="420"/>
      <c r="AA53" s="420"/>
      <c r="AB53" s="420"/>
      <c r="AC53" s="420"/>
      <c r="AD53" s="420"/>
      <c r="AE53" s="420"/>
    </row>
    <row r="54" spans="1:31" s="135" customFormat="1" ht="31.5" hidden="1" outlineLevel="1" x14ac:dyDescent="0.25">
      <c r="A54" s="14" t="s">
        <v>57</v>
      </c>
      <c r="B54" s="11" t="s">
        <v>58</v>
      </c>
      <c r="C54" s="128"/>
      <c r="D54" s="128"/>
      <c r="E54" s="126"/>
      <c r="F54" s="126"/>
      <c r="G54" s="128"/>
      <c r="H54" s="125"/>
      <c r="I54" s="125"/>
      <c r="J54" s="127"/>
      <c r="K54" s="128"/>
      <c r="L54" s="336"/>
      <c r="M54" s="336"/>
      <c r="N54" s="336"/>
      <c r="O54" s="336"/>
      <c r="P54" s="336"/>
      <c r="Q54" s="336"/>
      <c r="R54" s="336"/>
      <c r="S54" s="336"/>
      <c r="T54" s="336"/>
      <c r="U54" s="336"/>
      <c r="V54" s="336"/>
      <c r="W54" s="336"/>
      <c r="X54" s="336"/>
      <c r="Y54" s="336"/>
      <c r="Z54" s="336"/>
      <c r="AA54" s="336"/>
      <c r="AB54" s="336"/>
      <c r="AC54" s="336"/>
      <c r="AD54" s="336"/>
      <c r="AE54" s="336"/>
    </row>
    <row r="55" spans="1:31" ht="31.5" hidden="1" outlineLevel="1" x14ac:dyDescent="0.25">
      <c r="A55" s="14" t="s">
        <v>59</v>
      </c>
      <c r="B55" s="11" t="s">
        <v>60</v>
      </c>
      <c r="C55" s="17"/>
      <c r="D55" s="17"/>
      <c r="E55" s="47"/>
      <c r="F55" s="47"/>
      <c r="G55" s="17"/>
      <c r="H55" s="17"/>
      <c r="I55" s="17"/>
      <c r="J55" s="52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</row>
    <row r="56" spans="1:31" ht="31.5" hidden="1" outlineLevel="1" x14ac:dyDescent="0.25">
      <c r="A56" s="14" t="s">
        <v>61</v>
      </c>
      <c r="B56" s="11" t="s">
        <v>62</v>
      </c>
      <c r="C56" s="17"/>
      <c r="D56" s="17"/>
      <c r="E56" s="47"/>
      <c r="F56" s="47"/>
      <c r="G56" s="17"/>
      <c r="H56" s="17"/>
      <c r="I56" s="17"/>
      <c r="J56" s="52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</row>
    <row r="57" spans="1:31" s="25" customFormat="1" ht="31.5" hidden="1" outlineLevel="1" x14ac:dyDescent="0.25">
      <c r="A57" s="22" t="s">
        <v>63</v>
      </c>
      <c r="B57" s="283" t="s">
        <v>64</v>
      </c>
      <c r="C57" s="24"/>
      <c r="D57" s="24"/>
      <c r="E57" s="48"/>
      <c r="F57" s="48"/>
      <c r="G57" s="24"/>
      <c r="H57" s="24"/>
      <c r="I57" s="24"/>
      <c r="J57" s="53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1:31" hidden="1" outlineLevel="1" x14ac:dyDescent="0.25">
      <c r="A58" s="14" t="s">
        <v>65</v>
      </c>
      <c r="B58" s="11" t="s">
        <v>66</v>
      </c>
      <c r="C58" s="17"/>
      <c r="D58" s="17"/>
      <c r="E58" s="47"/>
      <c r="F58" s="47"/>
      <c r="G58" s="17"/>
      <c r="H58" s="17"/>
      <c r="I58" s="17"/>
      <c r="J58" s="52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</row>
    <row r="59" spans="1:31" ht="31.5" hidden="1" outlineLevel="1" x14ac:dyDescent="0.25">
      <c r="A59" s="14" t="s">
        <v>67</v>
      </c>
      <c r="B59" s="11" t="s">
        <v>68</v>
      </c>
      <c r="C59" s="17"/>
      <c r="D59" s="17"/>
      <c r="E59" s="47"/>
      <c r="F59" s="47"/>
      <c r="G59" s="17"/>
      <c r="H59" s="17"/>
      <c r="I59" s="17"/>
      <c r="J59" s="52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</row>
    <row r="60" spans="1:31" s="28" customFormat="1" ht="47.25" hidden="1" outlineLevel="1" collapsed="1" x14ac:dyDescent="0.25">
      <c r="A60" s="20" t="s">
        <v>69</v>
      </c>
      <c r="B60" s="284" t="s">
        <v>70</v>
      </c>
      <c r="C60" s="27"/>
      <c r="D60" s="27"/>
      <c r="E60" s="49"/>
      <c r="F60" s="49"/>
      <c r="G60" s="27"/>
      <c r="H60" s="27"/>
      <c r="I60" s="27"/>
      <c r="J60" s="54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</row>
    <row r="61" spans="1:31" s="25" customFormat="1" ht="31.5" hidden="1" outlineLevel="1" x14ac:dyDescent="0.25">
      <c r="A61" s="22" t="s">
        <v>71</v>
      </c>
      <c r="B61" s="283" t="s">
        <v>72</v>
      </c>
      <c r="C61" s="24"/>
      <c r="D61" s="24"/>
      <c r="E61" s="48"/>
      <c r="F61" s="48"/>
      <c r="G61" s="24"/>
      <c r="H61" s="24"/>
      <c r="I61" s="24"/>
      <c r="J61" s="53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</row>
    <row r="62" spans="1:31" s="25" customFormat="1" ht="31.5" hidden="1" outlineLevel="1" x14ac:dyDescent="0.25">
      <c r="A62" s="22" t="s">
        <v>73</v>
      </c>
      <c r="B62" s="283" t="s">
        <v>74</v>
      </c>
      <c r="C62" s="24"/>
      <c r="D62" s="24"/>
      <c r="E62" s="48"/>
      <c r="F62" s="48"/>
      <c r="G62" s="24"/>
      <c r="H62" s="24"/>
      <c r="I62" s="24"/>
      <c r="J62" s="53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</row>
    <row r="63" spans="1:31" s="331" customFormat="1" collapsed="1" x14ac:dyDescent="0.25">
      <c r="A63" s="20" t="s">
        <v>680</v>
      </c>
      <c r="B63" s="284" t="s">
        <v>681</v>
      </c>
      <c r="C63" s="328"/>
      <c r="D63" s="328"/>
      <c r="E63" s="329"/>
      <c r="F63" s="329"/>
      <c r="G63" s="328"/>
      <c r="H63" s="328"/>
      <c r="I63" s="328"/>
      <c r="J63" s="330"/>
      <c r="K63" s="328"/>
      <c r="L63" s="328"/>
      <c r="M63" s="328"/>
      <c r="N63" s="328"/>
      <c r="O63" s="328"/>
      <c r="P63" s="328"/>
      <c r="Q63" s="328"/>
      <c r="R63" s="328"/>
      <c r="S63" s="328"/>
      <c r="T63" s="328"/>
      <c r="U63" s="328"/>
      <c r="V63" s="328"/>
      <c r="W63" s="328"/>
      <c r="X63" s="328"/>
      <c r="Y63" s="328"/>
      <c r="Z63" s="328"/>
      <c r="AA63" s="328"/>
      <c r="AB63" s="328"/>
      <c r="AC63" s="328"/>
      <c r="AD63" s="328"/>
      <c r="AE63" s="328"/>
    </row>
    <row r="64" spans="1:31" s="389" customFormat="1" ht="80.25" customHeight="1" x14ac:dyDescent="0.25">
      <c r="A64" s="385" t="s">
        <v>682</v>
      </c>
      <c r="B64" s="405" t="s">
        <v>683</v>
      </c>
      <c r="C64" s="200" t="str">
        <f>Ф2!C67</f>
        <v>J_007</v>
      </c>
      <c r="D64" s="404"/>
      <c r="E64" s="418"/>
      <c r="F64" s="418"/>
      <c r="G64" s="404"/>
      <c r="H64" s="404"/>
      <c r="I64" s="404"/>
      <c r="J64" s="411"/>
      <c r="K64" s="404"/>
      <c r="L64" s="404"/>
      <c r="M64" s="404"/>
      <c r="N64" s="404"/>
      <c r="O64" s="404"/>
      <c r="P64" s="404"/>
      <c r="Q64" s="404"/>
      <c r="R64" s="404"/>
      <c r="S64" s="404"/>
      <c r="T64" s="404"/>
      <c r="U64" s="404"/>
      <c r="V64" s="404"/>
      <c r="W64" s="404"/>
      <c r="X64" s="404"/>
      <c r="Y64" s="404"/>
      <c r="Z64" s="404"/>
      <c r="AA64" s="404"/>
      <c r="AB64" s="404"/>
      <c r="AC64" s="655" t="str">
        <f>Лист1!D10</f>
        <v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v>
      </c>
      <c r="AD64" s="404"/>
      <c r="AE64" s="404"/>
    </row>
    <row r="65" spans="1:31" s="569" customFormat="1" ht="35.25" customHeight="1" x14ac:dyDescent="0.25">
      <c r="A65" s="555" t="s">
        <v>1524</v>
      </c>
      <c r="B65" s="564" t="str">
        <f>Ф3!B68</f>
        <v>Приобретение грузового автомобиля 2 шт.</v>
      </c>
      <c r="C65" s="449" t="str">
        <f>Ф2!C68</f>
        <v>L_010</v>
      </c>
      <c r="D65" s="566"/>
      <c r="E65" s="581"/>
      <c r="F65" s="581"/>
      <c r="G65" s="566"/>
      <c r="H65" s="566"/>
      <c r="I65" s="566"/>
      <c r="J65" s="574"/>
      <c r="K65" s="566"/>
      <c r="L65" s="566"/>
      <c r="M65" s="566"/>
      <c r="N65" s="566"/>
      <c r="O65" s="566"/>
      <c r="P65" s="566"/>
      <c r="Q65" s="566"/>
      <c r="R65" s="566"/>
      <c r="S65" s="566"/>
      <c r="T65" s="566"/>
      <c r="U65" s="566"/>
      <c r="V65" s="566"/>
      <c r="W65" s="566"/>
      <c r="X65" s="566"/>
      <c r="Y65" s="566"/>
      <c r="Z65" s="566"/>
      <c r="AA65" s="566"/>
      <c r="AB65" s="566"/>
      <c r="AC65" s="656"/>
      <c r="AD65" s="566"/>
      <c r="AE65" s="566"/>
    </row>
    <row r="67" spans="1:31" x14ac:dyDescent="0.25">
      <c r="J67"/>
      <c r="K67" s="55"/>
      <c r="N67" s="55"/>
    </row>
    <row r="68" spans="1:31" x14ac:dyDescent="0.25">
      <c r="M68" s="55"/>
    </row>
    <row r="69" spans="1:31" x14ac:dyDescent="0.25">
      <c r="M69" s="55"/>
    </row>
    <row r="70" spans="1:31" ht="18.75" x14ac:dyDescent="0.25">
      <c r="B70" s="296" t="s">
        <v>79</v>
      </c>
      <c r="C70" s="297"/>
      <c r="D70" s="297"/>
      <c r="E70" s="13" t="s">
        <v>1526</v>
      </c>
      <c r="M70" s="55"/>
    </row>
    <row r="71" spans="1:31" ht="18.75" x14ac:dyDescent="0.25">
      <c r="B71" s="296"/>
      <c r="C71" s="297"/>
      <c r="D71" s="297"/>
      <c r="E71" s="297"/>
      <c r="M71" s="55"/>
    </row>
    <row r="72" spans="1:31" ht="18.75" x14ac:dyDescent="0.25">
      <c r="B72" s="296"/>
      <c r="C72" s="297"/>
      <c r="D72" s="297"/>
      <c r="E72" s="297"/>
      <c r="M72" s="55"/>
    </row>
    <row r="73" spans="1:31" x14ac:dyDescent="0.25">
      <c r="M73" s="55"/>
    </row>
    <row r="74" spans="1:31" x14ac:dyDescent="0.25">
      <c r="M74" s="55"/>
    </row>
    <row r="76" spans="1:31" s="41" customFormat="1" x14ac:dyDescent="0.25">
      <c r="A76" s="613" t="s">
        <v>213</v>
      </c>
      <c r="B76" s="613"/>
      <c r="C76" s="613"/>
      <c r="D76" s="613"/>
      <c r="E76" s="613"/>
      <c r="F76" s="613"/>
      <c r="G76" s="613"/>
      <c r="H76" s="613"/>
      <c r="I76" s="613"/>
      <c r="J76" s="613"/>
      <c r="K76" s="613"/>
    </row>
    <row r="77" spans="1:31" s="41" customFormat="1" x14ac:dyDescent="0.25">
      <c r="A77" s="596" t="s">
        <v>214</v>
      </c>
      <c r="B77" s="596"/>
      <c r="C77" s="596"/>
      <c r="D77" s="596"/>
      <c r="E77" s="596"/>
      <c r="F77" s="596"/>
      <c r="G77" s="596"/>
      <c r="H77" s="596"/>
      <c r="I77" s="596"/>
      <c r="J77" s="596"/>
      <c r="K77" s="596"/>
    </row>
    <row r="78" spans="1:31" s="41" customFormat="1" x14ac:dyDescent="0.25">
      <c r="A78" s="596" t="s">
        <v>215</v>
      </c>
      <c r="B78" s="596"/>
      <c r="C78" s="596"/>
      <c r="D78" s="596"/>
      <c r="E78" s="596"/>
      <c r="F78" s="596"/>
      <c r="G78" s="596"/>
      <c r="H78" s="596"/>
      <c r="I78" s="596"/>
      <c r="J78" s="596"/>
      <c r="K78" s="596"/>
    </row>
    <row r="79" spans="1:31" s="41" customFormat="1" x14ac:dyDescent="0.25">
      <c r="A79" s="596" t="s">
        <v>216</v>
      </c>
      <c r="B79" s="596"/>
      <c r="C79" s="596"/>
      <c r="D79" s="596"/>
      <c r="E79" s="596"/>
      <c r="F79" s="596"/>
      <c r="G79" s="596"/>
      <c r="H79" s="596"/>
      <c r="I79" s="596"/>
      <c r="J79" s="596"/>
      <c r="K79" s="596"/>
    </row>
  </sheetData>
  <mergeCells count="55">
    <mergeCell ref="A77:K77"/>
    <mergeCell ref="A78:K78"/>
    <mergeCell ref="A79:K79"/>
    <mergeCell ref="A1:N1"/>
    <mergeCell ref="A2:N2"/>
    <mergeCell ref="A3:N3"/>
    <mergeCell ref="A4:N4"/>
    <mergeCell ref="A5:N5"/>
    <mergeCell ref="A6:N6"/>
    <mergeCell ref="A7:AC7"/>
    <mergeCell ref="A76:K76"/>
    <mergeCell ref="A8:A10"/>
    <mergeCell ref="B8:B10"/>
    <mergeCell ref="C8:C10"/>
    <mergeCell ref="D8:D10"/>
    <mergeCell ref="U8:Z8"/>
    <mergeCell ref="E8:E10"/>
    <mergeCell ref="F8:F10"/>
    <mergeCell ref="G8:G10"/>
    <mergeCell ref="H8:K8"/>
    <mergeCell ref="L8:M9"/>
    <mergeCell ref="H9:H10"/>
    <mergeCell ref="I9:I10"/>
    <mergeCell ref="J9:J10"/>
    <mergeCell ref="K9:K10"/>
    <mergeCell ref="N8:N10"/>
    <mergeCell ref="T37:T38"/>
    <mergeCell ref="AA8:AB9"/>
    <mergeCell ref="AC8:AC10"/>
    <mergeCell ref="AD8:AE9"/>
    <mergeCell ref="U9:V9"/>
    <mergeCell ref="W9:X9"/>
    <mergeCell ref="Y9:Z9"/>
    <mergeCell ref="O8:O10"/>
    <mergeCell ref="P8:P10"/>
    <mergeCell ref="Q8:R9"/>
    <mergeCell ref="S8:S10"/>
    <mergeCell ref="T8:T10"/>
    <mergeCell ref="AE37:AE38"/>
    <mergeCell ref="AD37:AD38"/>
    <mergeCell ref="AC64:AC65"/>
    <mergeCell ref="D37:D38"/>
    <mergeCell ref="Z37:Z38"/>
    <mergeCell ref="AA37:AA38"/>
    <mergeCell ref="AB37:AB38"/>
    <mergeCell ref="AC37:AC38"/>
    <mergeCell ref="U37:U38"/>
    <mergeCell ref="V37:V38"/>
    <mergeCell ref="W37:W38"/>
    <mergeCell ref="X37:X38"/>
    <mergeCell ref="Y37:Y38"/>
    <mergeCell ref="P37:P38"/>
    <mergeCell ref="Q37:Q38"/>
    <mergeCell ref="R37:R38"/>
    <mergeCell ref="S37:S38"/>
  </mergeCells>
  <pageMargins left="0.70866141732283472" right="0.11811023622047245" top="0.74803149606299213" bottom="0.74803149606299213" header="0.31496062992125984" footer="0.31496062992125984"/>
  <pageSetup paperSize="8" scale="48" fitToWidth="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opLeftCell="A30" zoomScale="70" zoomScaleNormal="70" workbookViewId="0">
      <selection activeCell="E67" sqref="E67"/>
    </sheetView>
  </sheetViews>
  <sheetFormatPr defaultColWidth="8.85546875" defaultRowHeight="15.75" outlineLevelRow="1" x14ac:dyDescent="0.25"/>
  <cols>
    <col min="1" max="1" width="10" style="15" customWidth="1"/>
    <col min="2" max="2" width="75.42578125" customWidth="1"/>
    <col min="3" max="3" width="19.28515625" bestFit="1" customWidth="1"/>
    <col min="4" max="4" width="25.28515625" customWidth="1"/>
    <col min="5" max="5" width="15.42578125" style="50" customWidth="1"/>
    <col min="6" max="6" width="32.42578125" style="50" customWidth="1"/>
    <col min="7" max="8" width="22" customWidth="1"/>
    <col min="9" max="9" width="28.42578125" customWidth="1"/>
    <col min="10" max="10" width="25" style="55" customWidth="1"/>
    <col min="11" max="11" width="22.85546875" customWidth="1"/>
  </cols>
  <sheetData>
    <row r="1" spans="1:11" s="67" customFormat="1" ht="16.5" x14ac:dyDescent="0.25">
      <c r="A1" s="673" t="s">
        <v>491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</row>
    <row r="2" spans="1:11" s="67" customFormat="1" ht="15" x14ac:dyDescent="0.25"/>
    <row r="3" spans="1:11" s="67" customFormat="1" x14ac:dyDescent="0.25">
      <c r="A3" s="640" t="s">
        <v>434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</row>
    <row r="4" spans="1:11" s="67" customFormat="1" x14ac:dyDescent="0.25">
      <c r="A4" s="674" t="s">
        <v>3</v>
      </c>
      <c r="B4" s="674"/>
      <c r="C4" s="674"/>
      <c r="D4" s="674"/>
      <c r="E4" s="674"/>
      <c r="F4" s="674"/>
      <c r="G4" s="674"/>
      <c r="H4" s="674"/>
      <c r="I4" s="674"/>
      <c r="J4" s="674"/>
      <c r="K4" s="674"/>
    </row>
    <row r="5" spans="1:11" s="67" customFormat="1" ht="15" x14ac:dyDescent="0.25"/>
    <row r="6" spans="1:11" s="67" customFormat="1" x14ac:dyDescent="0.25">
      <c r="A6" s="675" t="s">
        <v>877</v>
      </c>
      <c r="B6" s="675"/>
      <c r="C6" s="675"/>
      <c r="D6" s="675"/>
      <c r="E6" s="675"/>
      <c r="F6" s="675"/>
      <c r="G6" s="675"/>
      <c r="H6" s="675"/>
      <c r="I6" s="675"/>
      <c r="J6" s="675"/>
      <c r="K6" s="675"/>
    </row>
    <row r="7" spans="1:11" s="67" customFormat="1" ht="15" x14ac:dyDescent="0.25">
      <c r="A7" s="112"/>
      <c r="B7" s="224"/>
      <c r="C7" s="224"/>
      <c r="D7" s="224"/>
      <c r="E7" s="224"/>
      <c r="F7" s="224"/>
      <c r="G7" s="224"/>
      <c r="H7" s="224"/>
      <c r="I7" s="224"/>
      <c r="J7" s="93"/>
      <c r="K7" s="93"/>
    </row>
    <row r="8" spans="1:11" s="93" customFormat="1" ht="81.75" customHeight="1" x14ac:dyDescent="0.25">
      <c r="A8" s="676" t="s">
        <v>5</v>
      </c>
      <c r="B8" s="676" t="s">
        <v>6</v>
      </c>
      <c r="C8" s="676" t="s">
        <v>7</v>
      </c>
      <c r="D8" s="676" t="s">
        <v>492</v>
      </c>
      <c r="E8" s="679" t="s">
        <v>493</v>
      </c>
      <c r="F8" s="680" t="s">
        <v>494</v>
      </c>
      <c r="G8" s="682" t="s">
        <v>495</v>
      </c>
      <c r="H8" s="682"/>
      <c r="I8" s="676" t="s">
        <v>496</v>
      </c>
      <c r="J8" s="678" t="s">
        <v>460</v>
      </c>
      <c r="K8" s="678"/>
    </row>
    <row r="9" spans="1:11" s="93" customFormat="1" ht="296.25" customHeight="1" x14ac:dyDescent="0.25">
      <c r="A9" s="677"/>
      <c r="B9" s="677"/>
      <c r="C9" s="677"/>
      <c r="D9" s="677"/>
      <c r="E9" s="679"/>
      <c r="F9" s="681"/>
      <c r="G9" s="241" t="s">
        <v>497</v>
      </c>
      <c r="H9" s="241" t="s">
        <v>498</v>
      </c>
      <c r="I9" s="677"/>
      <c r="J9" s="242" t="s">
        <v>472</v>
      </c>
      <c r="K9" s="242" t="s">
        <v>473</v>
      </c>
    </row>
    <row r="10" spans="1:11" s="93" customFormat="1" ht="15" customHeight="1" x14ac:dyDescent="0.25">
      <c r="A10" s="89">
        <v>1</v>
      </c>
      <c r="B10" s="89">
        <v>2</v>
      </c>
      <c r="C10" s="89">
        <v>3</v>
      </c>
      <c r="D10" s="89">
        <v>4</v>
      </c>
      <c r="E10" s="89">
        <v>5</v>
      </c>
      <c r="F10" s="89">
        <v>6</v>
      </c>
      <c r="G10" s="89">
        <v>7</v>
      </c>
      <c r="H10" s="89">
        <v>8</v>
      </c>
      <c r="I10" s="89">
        <v>9</v>
      </c>
      <c r="J10" s="89">
        <v>10</v>
      </c>
      <c r="K10" s="89">
        <v>11</v>
      </c>
    </row>
    <row r="11" spans="1:11" s="187" customFormat="1" x14ac:dyDescent="0.25">
      <c r="A11" s="185" t="s">
        <v>34</v>
      </c>
      <c r="B11" s="64" t="s">
        <v>35</v>
      </c>
      <c r="C11" s="186">
        <v>0</v>
      </c>
      <c r="D11" s="186">
        <v>0</v>
      </c>
      <c r="E11" s="186">
        <v>0</v>
      </c>
      <c r="F11" s="186">
        <v>0</v>
      </c>
      <c r="G11" s="186">
        <v>0</v>
      </c>
      <c r="H11" s="186">
        <v>0</v>
      </c>
      <c r="I11" s="186">
        <v>0</v>
      </c>
      <c r="J11" s="186">
        <v>0</v>
      </c>
      <c r="K11" s="186">
        <v>0</v>
      </c>
    </row>
    <row r="12" spans="1:11" s="191" customFormat="1" x14ac:dyDescent="0.25">
      <c r="A12" s="188" t="s">
        <v>84</v>
      </c>
      <c r="B12" s="9" t="s">
        <v>37</v>
      </c>
      <c r="C12" s="189">
        <v>0</v>
      </c>
      <c r="D12" s="189">
        <v>0</v>
      </c>
      <c r="E12" s="189">
        <v>0</v>
      </c>
      <c r="F12" s="189">
        <v>0</v>
      </c>
      <c r="G12" s="189">
        <v>0</v>
      </c>
      <c r="H12" s="189">
        <v>0</v>
      </c>
      <c r="I12" s="189">
        <v>0</v>
      </c>
      <c r="J12" s="189">
        <v>0</v>
      </c>
      <c r="K12" s="189">
        <v>0</v>
      </c>
    </row>
    <row r="13" spans="1:11" s="187" customFormat="1" x14ac:dyDescent="0.25">
      <c r="A13" s="185" t="s">
        <v>38</v>
      </c>
      <c r="B13" s="64" t="s">
        <v>39</v>
      </c>
      <c r="C13" s="186">
        <v>0</v>
      </c>
      <c r="D13" s="186">
        <f>D30</f>
        <v>0</v>
      </c>
      <c r="E13" s="186">
        <f t="shared" ref="E13:K13" si="0">E30</f>
        <v>0</v>
      </c>
      <c r="F13" s="186">
        <f t="shared" si="0"/>
        <v>0</v>
      </c>
      <c r="G13" s="186">
        <f t="shared" si="0"/>
        <v>0</v>
      </c>
      <c r="H13" s="186">
        <f t="shared" si="0"/>
        <v>0</v>
      </c>
      <c r="I13" s="186">
        <f t="shared" si="0"/>
        <v>0</v>
      </c>
      <c r="J13" s="186">
        <f t="shared" si="0"/>
        <v>0</v>
      </c>
      <c r="K13" s="186">
        <f t="shared" si="0"/>
        <v>0</v>
      </c>
    </row>
    <row r="14" spans="1:11" s="195" customFormat="1" ht="31.5" hidden="1" outlineLevel="1" x14ac:dyDescent="0.25">
      <c r="A14" s="192" t="s">
        <v>85</v>
      </c>
      <c r="B14" s="10" t="s">
        <v>86</v>
      </c>
      <c r="C14" s="193"/>
      <c r="D14" s="193"/>
      <c r="E14" s="193"/>
      <c r="F14" s="193"/>
      <c r="G14" s="193"/>
      <c r="H14" s="193"/>
      <c r="I14" s="193"/>
      <c r="J14" s="193"/>
      <c r="K14" s="193"/>
    </row>
    <row r="15" spans="1:11" s="191" customFormat="1" ht="47.25" hidden="1" outlineLevel="1" x14ac:dyDescent="0.25">
      <c r="A15" s="188" t="s">
        <v>87</v>
      </c>
      <c r="B15" s="9" t="s">
        <v>88</v>
      </c>
      <c r="C15" s="189"/>
      <c r="D15" s="189"/>
      <c r="E15" s="189"/>
      <c r="F15" s="189"/>
      <c r="G15" s="189"/>
      <c r="H15" s="189"/>
      <c r="I15" s="189"/>
      <c r="J15" s="189"/>
      <c r="K15" s="189"/>
    </row>
    <row r="16" spans="1:11" s="191" customFormat="1" ht="47.25" hidden="1" outlineLevel="1" x14ac:dyDescent="0.25">
      <c r="A16" s="188" t="s">
        <v>89</v>
      </c>
      <c r="B16" s="9" t="s">
        <v>90</v>
      </c>
      <c r="C16" s="189"/>
      <c r="D16" s="189"/>
      <c r="E16" s="189"/>
      <c r="F16" s="189"/>
      <c r="G16" s="189"/>
      <c r="H16" s="189"/>
      <c r="I16" s="189"/>
      <c r="J16" s="189"/>
      <c r="K16" s="189"/>
    </row>
    <row r="17" spans="1:11" s="191" customFormat="1" ht="31.5" hidden="1" outlineLevel="1" x14ac:dyDescent="0.25">
      <c r="A17" s="188" t="s">
        <v>91</v>
      </c>
      <c r="B17" s="9" t="s">
        <v>92</v>
      </c>
      <c r="C17" s="189"/>
      <c r="D17" s="189"/>
      <c r="E17" s="189"/>
      <c r="F17" s="189"/>
      <c r="G17" s="189"/>
      <c r="H17" s="189"/>
      <c r="I17" s="189"/>
      <c r="J17" s="189"/>
      <c r="K17" s="189"/>
    </row>
    <row r="18" spans="1:11" s="195" customFormat="1" ht="31.5" hidden="1" outlineLevel="1" x14ac:dyDescent="0.25">
      <c r="A18" s="192" t="s">
        <v>93</v>
      </c>
      <c r="B18" s="10" t="s">
        <v>94</v>
      </c>
      <c r="C18" s="193"/>
      <c r="D18" s="193"/>
      <c r="E18" s="193"/>
      <c r="F18" s="193"/>
      <c r="G18" s="193"/>
      <c r="H18" s="193"/>
      <c r="I18" s="193"/>
      <c r="J18" s="193"/>
      <c r="K18" s="193"/>
    </row>
    <row r="19" spans="1:11" s="191" customFormat="1" ht="47.25" hidden="1" outlineLevel="1" x14ac:dyDescent="0.25">
      <c r="A19" s="188" t="s">
        <v>95</v>
      </c>
      <c r="B19" s="9" t="s">
        <v>96</v>
      </c>
      <c r="C19" s="189"/>
      <c r="D19" s="189"/>
      <c r="E19" s="189"/>
      <c r="F19" s="189"/>
      <c r="G19" s="189"/>
      <c r="H19" s="189"/>
      <c r="I19" s="189"/>
      <c r="J19" s="189"/>
      <c r="K19" s="189"/>
    </row>
    <row r="20" spans="1:11" s="191" customFormat="1" ht="31.5" hidden="1" outlineLevel="1" x14ac:dyDescent="0.25">
      <c r="A20" s="188" t="s">
        <v>97</v>
      </c>
      <c r="B20" s="9" t="s">
        <v>98</v>
      </c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s="195" customFormat="1" ht="31.5" hidden="1" outlineLevel="1" x14ac:dyDescent="0.25">
      <c r="A21" s="192" t="s">
        <v>99</v>
      </c>
      <c r="B21" s="10" t="s">
        <v>100</v>
      </c>
      <c r="C21" s="193"/>
      <c r="D21" s="193"/>
      <c r="E21" s="193"/>
      <c r="F21" s="193"/>
      <c r="G21" s="193"/>
      <c r="H21" s="193"/>
      <c r="I21" s="193"/>
      <c r="J21" s="193"/>
      <c r="K21" s="193"/>
    </row>
    <row r="22" spans="1:11" s="191" customFormat="1" ht="31.5" hidden="1" outlineLevel="1" x14ac:dyDescent="0.25">
      <c r="A22" s="188" t="s">
        <v>101</v>
      </c>
      <c r="B22" s="9" t="s">
        <v>102</v>
      </c>
      <c r="C22" s="189"/>
      <c r="D22" s="189"/>
      <c r="E22" s="189"/>
      <c r="F22" s="189"/>
      <c r="G22" s="189"/>
      <c r="H22" s="189"/>
      <c r="I22" s="189"/>
      <c r="J22" s="189"/>
      <c r="K22" s="189"/>
    </row>
    <row r="23" spans="1:11" s="191" customFormat="1" ht="63" hidden="1" outlineLevel="1" x14ac:dyDescent="0.25">
      <c r="A23" s="188" t="s">
        <v>106</v>
      </c>
      <c r="B23" s="9" t="s">
        <v>103</v>
      </c>
      <c r="C23" s="189"/>
      <c r="D23" s="189"/>
      <c r="E23" s="189"/>
      <c r="F23" s="189"/>
      <c r="G23" s="189"/>
      <c r="H23" s="189"/>
      <c r="I23" s="189"/>
      <c r="J23" s="189"/>
      <c r="K23" s="189"/>
    </row>
    <row r="24" spans="1:11" s="191" customFormat="1" ht="63" hidden="1" outlineLevel="1" x14ac:dyDescent="0.25">
      <c r="A24" s="188" t="s">
        <v>108</v>
      </c>
      <c r="B24" s="9" t="s">
        <v>104</v>
      </c>
      <c r="C24" s="189"/>
      <c r="D24" s="189"/>
      <c r="E24" s="189"/>
      <c r="F24" s="189"/>
      <c r="G24" s="189"/>
      <c r="H24" s="189"/>
      <c r="I24" s="189"/>
      <c r="J24" s="189"/>
      <c r="K24" s="189"/>
    </row>
    <row r="25" spans="1:11" s="191" customFormat="1" ht="63" hidden="1" outlineLevel="1" x14ac:dyDescent="0.25">
      <c r="A25" s="188" t="s">
        <v>109</v>
      </c>
      <c r="B25" s="9" t="s">
        <v>105</v>
      </c>
      <c r="C25" s="189"/>
      <c r="D25" s="189"/>
      <c r="E25" s="189"/>
      <c r="F25" s="189"/>
      <c r="G25" s="189"/>
      <c r="H25" s="189"/>
      <c r="I25" s="189"/>
      <c r="J25" s="189"/>
      <c r="K25" s="189"/>
    </row>
    <row r="26" spans="1:11" s="191" customFormat="1" ht="31.5" hidden="1" outlineLevel="1" x14ac:dyDescent="0.25">
      <c r="A26" s="188" t="s">
        <v>110</v>
      </c>
      <c r="B26" s="9" t="s">
        <v>102</v>
      </c>
      <c r="C26" s="189"/>
      <c r="D26" s="189"/>
      <c r="E26" s="189"/>
      <c r="F26" s="189"/>
      <c r="G26" s="189"/>
      <c r="H26" s="189"/>
      <c r="I26" s="189"/>
      <c r="J26" s="189"/>
      <c r="K26" s="189"/>
    </row>
    <row r="27" spans="1:11" s="191" customFormat="1" ht="63" hidden="1" outlineLevel="1" x14ac:dyDescent="0.25">
      <c r="A27" s="188" t="s">
        <v>111</v>
      </c>
      <c r="B27" s="9" t="s">
        <v>103</v>
      </c>
      <c r="C27" s="189"/>
      <c r="D27" s="189"/>
      <c r="E27" s="189"/>
      <c r="F27" s="189"/>
      <c r="G27" s="189"/>
      <c r="H27" s="189"/>
      <c r="I27" s="189"/>
      <c r="J27" s="189"/>
      <c r="K27" s="189"/>
    </row>
    <row r="28" spans="1:11" s="191" customFormat="1" ht="63" hidden="1" outlineLevel="1" x14ac:dyDescent="0.25">
      <c r="A28" s="188" t="s">
        <v>112</v>
      </c>
      <c r="B28" s="9" t="s">
        <v>104</v>
      </c>
      <c r="C28" s="189"/>
      <c r="D28" s="189"/>
      <c r="E28" s="189"/>
      <c r="F28" s="189"/>
      <c r="G28" s="189"/>
      <c r="H28" s="189"/>
      <c r="I28" s="189"/>
      <c r="J28" s="189"/>
      <c r="K28" s="189"/>
    </row>
    <row r="29" spans="1:11" s="191" customFormat="1" ht="63" hidden="1" outlineLevel="1" x14ac:dyDescent="0.25">
      <c r="A29" s="188" t="s">
        <v>113</v>
      </c>
      <c r="B29" s="9" t="s">
        <v>107</v>
      </c>
      <c r="C29" s="189"/>
      <c r="D29" s="189"/>
      <c r="E29" s="189"/>
      <c r="F29" s="189"/>
      <c r="G29" s="189"/>
      <c r="H29" s="189"/>
      <c r="I29" s="189"/>
      <c r="J29" s="189"/>
      <c r="K29" s="189"/>
    </row>
    <row r="30" spans="1:11" s="198" customFormat="1" ht="63" collapsed="1" x14ac:dyDescent="0.25">
      <c r="A30" s="196" t="s">
        <v>40</v>
      </c>
      <c r="B30" s="65" t="s">
        <v>41</v>
      </c>
      <c r="C30" s="197">
        <v>0</v>
      </c>
      <c r="D30" s="197">
        <v>0</v>
      </c>
      <c r="E30" s="197">
        <v>0</v>
      </c>
      <c r="F30" s="197">
        <f t="shared" ref="F30:K30" si="1">F31</f>
        <v>0</v>
      </c>
      <c r="G30" s="197">
        <f t="shared" si="1"/>
        <v>0</v>
      </c>
      <c r="H30" s="197">
        <f t="shared" si="1"/>
        <v>0</v>
      </c>
      <c r="I30" s="197">
        <f t="shared" si="1"/>
        <v>0</v>
      </c>
      <c r="J30" s="197">
        <f t="shared" si="1"/>
        <v>0</v>
      </c>
      <c r="K30" s="197">
        <f t="shared" si="1"/>
        <v>0</v>
      </c>
    </row>
    <row r="31" spans="1:11" s="409" customFormat="1" ht="31.5" x14ac:dyDescent="0.25">
      <c r="A31" s="199" t="s">
        <v>327</v>
      </c>
      <c r="B31" s="11" t="s">
        <v>326</v>
      </c>
      <c r="C31" s="395" t="str">
        <f>Ф2!C35</f>
        <v>I_001</v>
      </c>
      <c r="D31" s="395">
        <v>0</v>
      </c>
      <c r="E31" s="395">
        <v>0</v>
      </c>
      <c r="F31" s="395">
        <v>0</v>
      </c>
      <c r="G31" s="395">
        <v>0</v>
      </c>
      <c r="H31" s="395">
        <v>0</v>
      </c>
      <c r="I31" s="395">
        <v>0</v>
      </c>
      <c r="J31" s="395">
        <v>0</v>
      </c>
      <c r="K31" s="395">
        <v>0</v>
      </c>
    </row>
    <row r="32" spans="1:11" s="195" customFormat="1" ht="47.25" hidden="1" x14ac:dyDescent="0.25">
      <c r="A32" s="192" t="s">
        <v>114</v>
      </c>
      <c r="B32" s="10" t="s">
        <v>42</v>
      </c>
      <c r="C32" s="193"/>
      <c r="D32" s="193"/>
      <c r="E32" s="193"/>
      <c r="F32" s="193"/>
      <c r="G32" s="193"/>
      <c r="H32" s="193"/>
      <c r="I32" s="193"/>
      <c r="J32" s="193"/>
      <c r="K32" s="193"/>
    </row>
    <row r="33" spans="1:11" s="187" customFormat="1" ht="31.5" x14ac:dyDescent="0.25">
      <c r="A33" s="185" t="s">
        <v>43</v>
      </c>
      <c r="B33" s="64" t="s">
        <v>44</v>
      </c>
      <c r="C33" s="186">
        <v>0</v>
      </c>
      <c r="D33" s="186"/>
      <c r="E33" s="186"/>
      <c r="F33" s="186"/>
      <c r="G33" s="186">
        <f t="shared" ref="G33:K33" si="2">G34+G39+G46</f>
        <v>0</v>
      </c>
      <c r="H33" s="186">
        <f t="shared" si="2"/>
        <v>0</v>
      </c>
      <c r="I33" s="186">
        <f t="shared" si="2"/>
        <v>0</v>
      </c>
      <c r="J33" s="186">
        <f t="shared" si="2"/>
        <v>0</v>
      </c>
      <c r="K33" s="186">
        <f t="shared" si="2"/>
        <v>0</v>
      </c>
    </row>
    <row r="34" spans="1:11" s="198" customFormat="1" ht="47.25" x14ac:dyDescent="0.25">
      <c r="A34" s="196" t="s">
        <v>81</v>
      </c>
      <c r="B34" s="65" t="s">
        <v>82</v>
      </c>
      <c r="C34" s="197">
        <v>0</v>
      </c>
      <c r="D34" s="197">
        <v>0</v>
      </c>
      <c r="E34" s="197">
        <f t="shared" ref="E34:K35" si="3">E35</f>
        <v>0</v>
      </c>
      <c r="F34" s="197">
        <f t="shared" si="3"/>
        <v>0</v>
      </c>
      <c r="G34" s="197">
        <f t="shared" si="3"/>
        <v>0</v>
      </c>
      <c r="H34" s="197">
        <f t="shared" si="3"/>
        <v>0</v>
      </c>
      <c r="I34" s="197">
        <f t="shared" si="3"/>
        <v>0</v>
      </c>
      <c r="J34" s="197">
        <f t="shared" si="3"/>
        <v>0</v>
      </c>
      <c r="K34" s="197">
        <f t="shared" si="3"/>
        <v>0</v>
      </c>
    </row>
    <row r="35" spans="1:11" s="202" customFormat="1" ht="31.5" x14ac:dyDescent="0.25">
      <c r="A35" s="199" t="s">
        <v>45</v>
      </c>
      <c r="B35" s="11" t="s">
        <v>46</v>
      </c>
      <c r="C35" s="200">
        <v>0</v>
      </c>
      <c r="D35" s="200">
        <v>0</v>
      </c>
      <c r="E35" s="200">
        <v>0</v>
      </c>
      <c r="F35" s="200">
        <f t="shared" si="3"/>
        <v>0</v>
      </c>
      <c r="G35" s="200">
        <f t="shared" si="3"/>
        <v>0</v>
      </c>
      <c r="H35" s="200">
        <f t="shared" si="3"/>
        <v>0</v>
      </c>
      <c r="I35" s="200">
        <f t="shared" si="3"/>
        <v>0</v>
      </c>
      <c r="J35" s="200">
        <f t="shared" si="3"/>
        <v>0</v>
      </c>
      <c r="K35" s="200">
        <f t="shared" si="3"/>
        <v>0</v>
      </c>
    </row>
    <row r="36" spans="1:11" s="409" customFormat="1" ht="31.5" x14ac:dyDescent="0.25">
      <c r="A36" s="199" t="s">
        <v>47</v>
      </c>
      <c r="B36" s="462" t="s">
        <v>916</v>
      </c>
      <c r="C36" s="395" t="str">
        <f>Ф2!C40</f>
        <v>J_004</v>
      </c>
      <c r="D36" s="424">
        <v>2020</v>
      </c>
      <c r="E36" s="424">
        <v>2020</v>
      </c>
      <c r="F36" s="395">
        <v>0</v>
      </c>
      <c r="G36" s="395">
        <v>0</v>
      </c>
      <c r="H36" s="395">
        <v>0</v>
      </c>
      <c r="I36" s="395">
        <v>0</v>
      </c>
      <c r="J36" s="395">
        <v>0</v>
      </c>
      <c r="K36" s="395">
        <v>0</v>
      </c>
    </row>
    <row r="37" spans="1:11" s="409" customFormat="1" ht="31.5" x14ac:dyDescent="0.25">
      <c r="A37" s="14" t="s">
        <v>679</v>
      </c>
      <c r="B37" s="462" t="s">
        <v>915</v>
      </c>
      <c r="C37" s="395" t="str">
        <f>Ф2!C41</f>
        <v>J_005</v>
      </c>
      <c r="D37" s="424">
        <v>2020</v>
      </c>
      <c r="E37" s="424">
        <v>2020</v>
      </c>
      <c r="F37" s="395"/>
      <c r="G37" s="395"/>
      <c r="H37" s="395"/>
      <c r="I37" s="395"/>
      <c r="J37" s="395"/>
      <c r="K37" s="395"/>
    </row>
    <row r="38" spans="1:11" s="202" customFormat="1" ht="31.5" x14ac:dyDescent="0.25">
      <c r="A38" s="199" t="s">
        <v>115</v>
      </c>
      <c r="B38" s="11" t="s">
        <v>116</v>
      </c>
      <c r="C38" s="200"/>
      <c r="D38" s="200"/>
      <c r="E38" s="200"/>
      <c r="F38" s="200"/>
      <c r="G38" s="200"/>
      <c r="H38" s="200"/>
      <c r="I38" s="200"/>
      <c r="J38" s="200"/>
      <c r="K38" s="200"/>
    </row>
    <row r="39" spans="1:11" s="198" customFormat="1" ht="31.5" x14ac:dyDescent="0.25">
      <c r="A39" s="196" t="s">
        <v>48</v>
      </c>
      <c r="B39" s="65" t="s">
        <v>49</v>
      </c>
      <c r="C39" s="197">
        <v>0</v>
      </c>
      <c r="D39" s="197">
        <f>D40</f>
        <v>0</v>
      </c>
      <c r="E39" s="197">
        <f t="shared" ref="E39:K39" si="4">E40</f>
        <v>0</v>
      </c>
      <c r="F39" s="197">
        <f t="shared" si="4"/>
        <v>0</v>
      </c>
      <c r="G39" s="197">
        <f t="shared" si="4"/>
        <v>0</v>
      </c>
      <c r="H39" s="197">
        <f t="shared" si="4"/>
        <v>0</v>
      </c>
      <c r="I39" s="197">
        <f t="shared" si="4"/>
        <v>0</v>
      </c>
      <c r="J39" s="197">
        <f t="shared" si="4"/>
        <v>0</v>
      </c>
      <c r="K39" s="197">
        <f t="shared" si="4"/>
        <v>0</v>
      </c>
    </row>
    <row r="40" spans="1:11" s="202" customFormat="1" x14ac:dyDescent="0.25">
      <c r="A40" s="199" t="s">
        <v>75</v>
      </c>
      <c r="B40" s="11" t="s">
        <v>76</v>
      </c>
      <c r="C40" s="200">
        <v>0</v>
      </c>
      <c r="D40" s="200">
        <v>0</v>
      </c>
      <c r="E40" s="200">
        <v>0</v>
      </c>
      <c r="F40" s="200">
        <f t="shared" ref="F40:K40" si="5">F44</f>
        <v>0</v>
      </c>
      <c r="G40" s="200">
        <f t="shared" si="5"/>
        <v>0</v>
      </c>
      <c r="H40" s="200">
        <f t="shared" si="5"/>
        <v>0</v>
      </c>
      <c r="I40" s="200">
        <f t="shared" si="5"/>
        <v>0</v>
      </c>
      <c r="J40" s="200">
        <f t="shared" si="5"/>
        <v>0</v>
      </c>
      <c r="K40" s="200">
        <f t="shared" si="5"/>
        <v>0</v>
      </c>
    </row>
    <row r="41" spans="1:11" s="202" customFormat="1" ht="47.25" x14ac:dyDescent="0.25">
      <c r="A41" s="14" t="s">
        <v>77</v>
      </c>
      <c r="B41" s="463" t="s">
        <v>917</v>
      </c>
      <c r="C41" s="200" t="str">
        <f>Ф2!C45</f>
        <v>J_006</v>
      </c>
      <c r="D41" s="424">
        <v>2020</v>
      </c>
      <c r="E41" s="424">
        <v>2020</v>
      </c>
      <c r="F41" s="200"/>
      <c r="G41" s="200"/>
      <c r="H41" s="200"/>
      <c r="I41" s="200"/>
      <c r="J41" s="200"/>
      <c r="K41" s="200"/>
    </row>
    <row r="42" spans="1:11" s="202" customFormat="1" ht="47.25" x14ac:dyDescent="0.25">
      <c r="A42" s="14" t="s">
        <v>864</v>
      </c>
      <c r="B42" s="463" t="s">
        <v>918</v>
      </c>
      <c r="C42" s="200" t="str">
        <f>Ф2!C46</f>
        <v>K_008</v>
      </c>
      <c r="D42" s="424">
        <v>2021</v>
      </c>
      <c r="E42" s="424">
        <v>2021</v>
      </c>
      <c r="F42" s="200"/>
      <c r="G42" s="200"/>
      <c r="H42" s="200"/>
      <c r="I42" s="200"/>
      <c r="J42" s="200"/>
      <c r="K42" s="200"/>
    </row>
    <row r="43" spans="1:11" s="202" customFormat="1" ht="47.25" x14ac:dyDescent="0.25">
      <c r="A43" s="14" t="s">
        <v>875</v>
      </c>
      <c r="B43" s="463" t="s">
        <v>919</v>
      </c>
      <c r="C43" s="200" t="str">
        <f>Ф2!C47</f>
        <v>K_009</v>
      </c>
      <c r="D43" s="424">
        <v>2021</v>
      </c>
      <c r="E43" s="424">
        <v>2021</v>
      </c>
      <c r="F43" s="200"/>
      <c r="G43" s="200"/>
      <c r="H43" s="200"/>
      <c r="I43" s="200"/>
      <c r="J43" s="200"/>
      <c r="K43" s="200"/>
    </row>
    <row r="44" spans="1:11" s="409" customFormat="1" ht="31.5" x14ac:dyDescent="0.25">
      <c r="A44" s="14" t="s">
        <v>876</v>
      </c>
      <c r="B44" s="464" t="s">
        <v>920</v>
      </c>
      <c r="C44" s="200" t="str">
        <f>Ф2!C48</f>
        <v>I_003</v>
      </c>
      <c r="D44" s="424">
        <v>2021</v>
      </c>
      <c r="E44" s="424">
        <v>2021</v>
      </c>
      <c r="F44" s="395">
        <v>0</v>
      </c>
      <c r="G44" s="395">
        <v>0</v>
      </c>
      <c r="H44" s="395">
        <v>0</v>
      </c>
      <c r="I44" s="395">
        <v>0</v>
      </c>
      <c r="J44" s="395">
        <v>0</v>
      </c>
      <c r="K44" s="395">
        <v>0</v>
      </c>
    </row>
    <row r="45" spans="1:11" s="202" customFormat="1" ht="31.5" hidden="1" x14ac:dyDescent="0.25">
      <c r="A45" s="199" t="s">
        <v>117</v>
      </c>
      <c r="B45" s="11" t="s">
        <v>118</v>
      </c>
      <c r="C45" s="200"/>
      <c r="D45" s="200"/>
      <c r="E45" s="200"/>
      <c r="F45" s="200"/>
      <c r="G45" s="200"/>
      <c r="H45" s="200"/>
      <c r="I45" s="200"/>
      <c r="J45" s="200"/>
      <c r="K45" s="200"/>
    </row>
    <row r="46" spans="1:11" s="198" customFormat="1" ht="31.5" x14ac:dyDescent="0.25">
      <c r="A46" s="196" t="s">
        <v>119</v>
      </c>
      <c r="B46" s="65" t="s">
        <v>120</v>
      </c>
      <c r="C46" s="197">
        <v>0</v>
      </c>
      <c r="D46" s="197">
        <f>D51</f>
        <v>0</v>
      </c>
      <c r="E46" s="197">
        <f t="shared" ref="E46:K46" si="6">E51</f>
        <v>0</v>
      </c>
      <c r="F46" s="197">
        <f t="shared" si="6"/>
        <v>0</v>
      </c>
      <c r="G46" s="197">
        <f t="shared" si="6"/>
        <v>0</v>
      </c>
      <c r="H46" s="197">
        <f t="shared" si="6"/>
        <v>0</v>
      </c>
      <c r="I46" s="197">
        <f t="shared" si="6"/>
        <v>0</v>
      </c>
      <c r="J46" s="197">
        <f t="shared" si="6"/>
        <v>0</v>
      </c>
      <c r="K46" s="197">
        <f t="shared" si="6"/>
        <v>0</v>
      </c>
    </row>
    <row r="47" spans="1:11" s="202" customFormat="1" ht="31.5" hidden="1" outlineLevel="1" x14ac:dyDescent="0.25">
      <c r="A47" s="199" t="s">
        <v>121</v>
      </c>
      <c r="B47" s="11" t="s">
        <v>122</v>
      </c>
      <c r="C47" s="200"/>
      <c r="D47" s="200"/>
      <c r="E47" s="200"/>
      <c r="F47" s="200"/>
      <c r="G47" s="200"/>
      <c r="H47" s="200"/>
      <c r="I47" s="200"/>
      <c r="J47" s="200"/>
      <c r="K47" s="200"/>
    </row>
    <row r="48" spans="1:11" s="202" customFormat="1" ht="31.5" hidden="1" outlineLevel="1" x14ac:dyDescent="0.25">
      <c r="A48" s="199" t="s">
        <v>123</v>
      </c>
      <c r="B48" s="11" t="s">
        <v>50</v>
      </c>
      <c r="C48" s="200"/>
      <c r="D48" s="200"/>
      <c r="E48" s="200"/>
      <c r="F48" s="200"/>
      <c r="G48" s="200"/>
      <c r="H48" s="200"/>
      <c r="I48" s="200"/>
      <c r="J48" s="200"/>
      <c r="K48" s="200"/>
    </row>
    <row r="49" spans="1:11" s="202" customFormat="1" hidden="1" outlineLevel="1" x14ac:dyDescent="0.25">
      <c r="A49" s="199" t="s">
        <v>51</v>
      </c>
      <c r="B49" s="11" t="s">
        <v>52</v>
      </c>
      <c r="C49" s="200"/>
      <c r="D49" s="200"/>
      <c r="E49" s="200"/>
      <c r="F49" s="200"/>
      <c r="G49" s="200"/>
      <c r="H49" s="200"/>
      <c r="I49" s="200"/>
      <c r="J49" s="200"/>
      <c r="K49" s="200"/>
    </row>
    <row r="50" spans="1:11" s="202" customFormat="1" ht="31.5" hidden="1" outlineLevel="1" x14ac:dyDescent="0.25">
      <c r="A50" s="199" t="s">
        <v>53</v>
      </c>
      <c r="B50" s="11" t="s">
        <v>54</v>
      </c>
      <c r="C50" s="200"/>
      <c r="D50" s="200"/>
      <c r="E50" s="200"/>
      <c r="F50" s="200"/>
      <c r="G50" s="200"/>
      <c r="H50" s="200"/>
      <c r="I50" s="200"/>
      <c r="J50" s="200"/>
      <c r="K50" s="200"/>
    </row>
    <row r="51" spans="1:11" s="202" customFormat="1" ht="31.5" collapsed="1" x14ac:dyDescent="0.25">
      <c r="A51" s="199" t="s">
        <v>55</v>
      </c>
      <c r="B51" s="11" t="s">
        <v>56</v>
      </c>
      <c r="C51" s="200">
        <v>0</v>
      </c>
      <c r="D51" s="200">
        <v>0</v>
      </c>
      <c r="E51" s="200">
        <v>0</v>
      </c>
      <c r="F51" s="200">
        <f t="shared" ref="F51:K51" si="7">F52</f>
        <v>0</v>
      </c>
      <c r="G51" s="200">
        <f t="shared" si="7"/>
        <v>0</v>
      </c>
      <c r="H51" s="200">
        <f t="shared" si="7"/>
        <v>0</v>
      </c>
      <c r="I51" s="200">
        <f t="shared" si="7"/>
        <v>0</v>
      </c>
      <c r="J51" s="200">
        <f t="shared" si="7"/>
        <v>0</v>
      </c>
      <c r="K51" s="200">
        <f t="shared" si="7"/>
        <v>0</v>
      </c>
    </row>
    <row r="52" spans="1:11" s="409" customFormat="1" x14ac:dyDescent="0.25">
      <c r="A52" s="199"/>
      <c r="B52" s="11"/>
      <c r="C52" s="395"/>
      <c r="D52" s="424"/>
      <c r="E52" s="424"/>
      <c r="F52" s="395"/>
      <c r="G52" s="395"/>
      <c r="H52" s="395"/>
      <c r="I52" s="395"/>
      <c r="J52" s="395"/>
      <c r="K52" s="395"/>
    </row>
    <row r="53" spans="1:11" s="135" customFormat="1" ht="31.5" hidden="1" outlineLevel="1" x14ac:dyDescent="0.25">
      <c r="A53" s="60" t="s">
        <v>57</v>
      </c>
      <c r="B53" s="205" t="s">
        <v>58</v>
      </c>
      <c r="C53" s="206"/>
      <c r="D53" s="206"/>
      <c r="E53" s="207"/>
      <c r="F53" s="207"/>
      <c r="G53" s="206"/>
      <c r="H53" s="208"/>
      <c r="I53" s="208"/>
      <c r="J53" s="209"/>
      <c r="K53" s="206"/>
    </row>
    <row r="54" spans="1:11" ht="31.5" hidden="1" outlineLevel="1" x14ac:dyDescent="0.25">
      <c r="A54" s="60" t="s">
        <v>59</v>
      </c>
      <c r="B54" s="61" t="s">
        <v>60</v>
      </c>
      <c r="C54" s="56"/>
      <c r="D54" s="56"/>
      <c r="E54" s="62"/>
      <c r="F54" s="62"/>
      <c r="G54" s="56"/>
      <c r="H54" s="56"/>
      <c r="I54" s="56"/>
      <c r="J54" s="63"/>
      <c r="K54" s="56"/>
    </row>
    <row r="55" spans="1:11" ht="31.5" hidden="1" outlineLevel="1" x14ac:dyDescent="0.25">
      <c r="A55" s="14" t="s">
        <v>61</v>
      </c>
      <c r="B55" s="16" t="s">
        <v>62</v>
      </c>
      <c r="C55" s="17"/>
      <c r="D55" s="17"/>
      <c r="E55" s="47"/>
      <c r="F55" s="47"/>
      <c r="G55" s="17"/>
      <c r="H55" s="17"/>
      <c r="I55" s="17"/>
      <c r="J55" s="52"/>
      <c r="K55" s="17"/>
    </row>
    <row r="56" spans="1:11" s="25" customFormat="1" ht="31.5" hidden="1" outlineLevel="1" x14ac:dyDescent="0.25">
      <c r="A56" s="22" t="s">
        <v>63</v>
      </c>
      <c r="B56" s="23" t="s">
        <v>64</v>
      </c>
      <c r="C56" s="24"/>
      <c r="D56" s="24"/>
      <c r="E56" s="48"/>
      <c r="F56" s="48"/>
      <c r="G56" s="24"/>
      <c r="H56" s="24"/>
      <c r="I56" s="24"/>
      <c r="J56" s="53"/>
      <c r="K56" s="24"/>
    </row>
    <row r="57" spans="1:11" hidden="1" outlineLevel="1" x14ac:dyDescent="0.25">
      <c r="A57" s="14" t="s">
        <v>65</v>
      </c>
      <c r="B57" s="16" t="s">
        <v>66</v>
      </c>
      <c r="C57" s="17"/>
      <c r="D57" s="17"/>
      <c r="E57" s="47"/>
      <c r="F57" s="47"/>
      <c r="G57" s="17"/>
      <c r="H57" s="17"/>
      <c r="I57" s="17"/>
      <c r="J57" s="52"/>
      <c r="K57" s="17"/>
    </row>
    <row r="58" spans="1:11" ht="31.5" hidden="1" outlineLevel="1" x14ac:dyDescent="0.25">
      <c r="A58" s="14" t="s">
        <v>67</v>
      </c>
      <c r="B58" s="16" t="s">
        <v>68</v>
      </c>
      <c r="C58" s="17"/>
      <c r="D58" s="17"/>
      <c r="E58" s="47"/>
      <c r="F58" s="47"/>
      <c r="G58" s="17"/>
      <c r="H58" s="17"/>
      <c r="I58" s="17"/>
      <c r="J58" s="52"/>
      <c r="K58" s="17"/>
    </row>
    <row r="59" spans="1:11" s="28" customFormat="1" ht="47.25" hidden="1" outlineLevel="1" collapsed="1" x14ac:dyDescent="0.25">
      <c r="A59" s="20" t="s">
        <v>69</v>
      </c>
      <c r="B59" s="32" t="s">
        <v>70</v>
      </c>
      <c r="C59" s="27"/>
      <c r="D59" s="27"/>
      <c r="E59" s="49"/>
      <c r="F59" s="49"/>
      <c r="G59" s="27"/>
      <c r="H59" s="27"/>
      <c r="I59" s="27"/>
      <c r="J59" s="54"/>
      <c r="K59" s="27"/>
    </row>
    <row r="60" spans="1:11" s="25" customFormat="1" ht="31.5" hidden="1" outlineLevel="1" x14ac:dyDescent="0.25">
      <c r="A60" s="22" t="s">
        <v>71</v>
      </c>
      <c r="B60" s="23" t="s">
        <v>72</v>
      </c>
      <c r="C60" s="24"/>
      <c r="D60" s="24"/>
      <c r="E60" s="48"/>
      <c r="F60" s="48"/>
      <c r="G60" s="24"/>
      <c r="H60" s="24"/>
      <c r="I60" s="24"/>
      <c r="J60" s="53"/>
      <c r="K60" s="24"/>
    </row>
    <row r="61" spans="1:11" s="25" customFormat="1" ht="31.5" hidden="1" outlineLevel="1" x14ac:dyDescent="0.25">
      <c r="A61" s="22" t="s">
        <v>73</v>
      </c>
      <c r="B61" s="23" t="s">
        <v>74</v>
      </c>
      <c r="C61" s="24"/>
      <c r="D61" s="24"/>
      <c r="E61" s="48"/>
      <c r="F61" s="48"/>
      <c r="G61" s="24"/>
      <c r="H61" s="24"/>
      <c r="I61" s="24"/>
      <c r="J61" s="53"/>
      <c r="K61" s="24"/>
    </row>
    <row r="62" spans="1:11" s="331" customFormat="1" collapsed="1" x14ac:dyDescent="0.25">
      <c r="A62" s="20" t="s">
        <v>680</v>
      </c>
      <c r="B62" s="284" t="s">
        <v>681</v>
      </c>
      <c r="C62" s="328"/>
      <c r="D62" s="328"/>
      <c r="E62" s="329"/>
      <c r="F62" s="329"/>
      <c r="G62" s="328"/>
      <c r="H62" s="328"/>
      <c r="I62" s="328"/>
      <c r="J62" s="330"/>
      <c r="K62" s="328"/>
    </row>
    <row r="63" spans="1:11" s="389" customFormat="1" ht="31.5" x14ac:dyDescent="0.25">
      <c r="A63" s="385" t="s">
        <v>682</v>
      </c>
      <c r="B63" s="405" t="s">
        <v>683</v>
      </c>
      <c r="C63" s="200" t="str">
        <f>Ф2!C67</f>
        <v>J_007</v>
      </c>
      <c r="D63" s="424">
        <v>2020</v>
      </c>
      <c r="E63" s="424">
        <v>2020</v>
      </c>
      <c r="F63" s="418"/>
      <c r="G63" s="404"/>
      <c r="H63" s="404"/>
      <c r="I63" s="404"/>
      <c r="J63" s="411"/>
      <c r="K63" s="404"/>
    </row>
    <row r="65" spans="2:14" x14ac:dyDescent="0.25">
      <c r="J65"/>
      <c r="K65" s="55"/>
      <c r="N65" s="55"/>
    </row>
    <row r="66" spans="2:14" x14ac:dyDescent="0.25">
      <c r="M66" s="55"/>
    </row>
    <row r="67" spans="2:14" ht="18.75" x14ac:dyDescent="0.25">
      <c r="B67" s="296" t="s">
        <v>79</v>
      </c>
      <c r="C67" s="297"/>
      <c r="D67" s="297"/>
      <c r="E67" s="13" t="s">
        <v>1526</v>
      </c>
      <c r="M67" s="55"/>
    </row>
  </sheetData>
  <mergeCells count="13">
    <mergeCell ref="A1:K1"/>
    <mergeCell ref="A3:K3"/>
    <mergeCell ref="A4:K4"/>
    <mergeCell ref="A6:K6"/>
    <mergeCell ref="A8:A9"/>
    <mergeCell ref="I8:I9"/>
    <mergeCell ref="J8:K8"/>
    <mergeCell ref="B8:B9"/>
    <mergeCell ref="C8:C9"/>
    <mergeCell ref="D8:D9"/>
    <mergeCell ref="E8:E9"/>
    <mergeCell ref="F8:F9"/>
    <mergeCell ref="G8:H8"/>
  </mergeCells>
  <pageMargins left="0.70866141732283472" right="0.11811023622047245" top="0.74803149606299213" bottom="0.74803149606299213" header="0.31496062992125984" footer="0.31496062992125984"/>
  <pageSetup paperSize="9" scale="4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AM78"/>
  <sheetViews>
    <sheetView topLeftCell="A2" zoomScale="70" zoomScaleNormal="70" workbookViewId="0">
      <pane xSplit="3" ySplit="10" topLeftCell="E65" activePane="bottomRight" state="frozen"/>
      <selection activeCell="A2" sqref="A2"/>
      <selection pane="topRight" activeCell="D2" sqref="D2"/>
      <selection pane="bottomLeft" activeCell="A12" sqref="A12"/>
      <selection pane="bottomRight" activeCell="E69" sqref="E69"/>
    </sheetView>
  </sheetViews>
  <sheetFormatPr defaultColWidth="8.85546875" defaultRowHeight="15.75" outlineLevelRow="1" x14ac:dyDescent="0.25"/>
  <cols>
    <col min="1" max="1" width="10" style="15" customWidth="1"/>
    <col min="2" max="2" width="75.42578125" customWidth="1"/>
    <col min="3" max="3" width="16.7109375" customWidth="1"/>
    <col min="4" max="4" width="25.28515625" customWidth="1"/>
    <col min="5" max="5" width="17.140625" style="50" customWidth="1"/>
    <col min="6" max="6" width="11.140625" style="50" customWidth="1"/>
    <col min="7" max="7" width="7.42578125" customWidth="1"/>
    <col min="8" max="8" width="7.7109375" bestFit="1" customWidth="1"/>
    <col min="9" max="9" width="19.42578125" bestFit="1" customWidth="1"/>
    <col min="10" max="10" width="8.42578125" style="55" bestFit="1" customWidth="1"/>
    <col min="11" max="11" width="22.85546875" customWidth="1"/>
    <col min="12" max="12" width="12.7109375" customWidth="1"/>
    <col min="13" max="13" width="15.28515625" customWidth="1"/>
    <col min="14" max="14" width="28.7109375" customWidth="1"/>
    <col min="15" max="15" width="17.85546875" customWidth="1"/>
    <col min="16" max="16" width="6.7109375" bestFit="1" customWidth="1"/>
    <col min="17" max="17" width="8.42578125" bestFit="1" customWidth="1"/>
    <col min="18" max="18" width="8.5703125" bestFit="1" customWidth="1"/>
    <col min="19" max="19" width="12.42578125" bestFit="1" customWidth="1"/>
    <col min="20" max="20" width="6.85546875" bestFit="1" customWidth="1"/>
    <col min="21" max="21" width="8.42578125" bestFit="1" customWidth="1"/>
    <col min="22" max="23" width="6.7109375" bestFit="1" customWidth="1"/>
    <col min="24" max="25" width="8.42578125" bestFit="1" customWidth="1"/>
    <col min="26" max="26" width="6.7109375" bestFit="1" customWidth="1"/>
    <col min="27" max="27" width="11" bestFit="1" customWidth="1"/>
  </cols>
  <sheetData>
    <row r="1" spans="1:39" s="112" customFormat="1" ht="16.5" x14ac:dyDescent="0.25">
      <c r="A1" s="684" t="s">
        <v>499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684"/>
      <c r="O1" s="684"/>
      <c r="P1" s="684"/>
      <c r="Q1" s="684"/>
      <c r="R1" s="684"/>
      <c r="S1" s="684"/>
      <c r="T1" s="684"/>
      <c r="U1" s="684"/>
      <c r="V1" s="243"/>
      <c r="W1" s="243"/>
      <c r="X1" s="243"/>
      <c r="Y1" s="243"/>
      <c r="Z1" s="243"/>
      <c r="AA1" s="243"/>
      <c r="AB1" s="224"/>
      <c r="AC1" s="224"/>
    </row>
    <row r="2" spans="1:39" s="112" customFormat="1" ht="15" x14ac:dyDescent="0.25">
      <c r="AB2" s="244"/>
      <c r="AC2" s="224"/>
    </row>
    <row r="3" spans="1:39" s="112" customFormat="1" x14ac:dyDescent="0.25">
      <c r="A3" s="653" t="s">
        <v>200</v>
      </c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653"/>
      <c r="P3" s="653"/>
      <c r="Q3" s="653"/>
      <c r="R3" s="653"/>
      <c r="S3" s="653"/>
      <c r="T3" s="653"/>
      <c r="U3" s="653"/>
      <c r="V3" s="4"/>
      <c r="W3" s="4"/>
      <c r="X3" s="4"/>
      <c r="Y3" s="4"/>
      <c r="Z3" s="4"/>
      <c r="AA3" s="4"/>
      <c r="AB3" s="244"/>
      <c r="AC3" s="224"/>
    </row>
    <row r="4" spans="1:39" s="112" customFormat="1" x14ac:dyDescent="0.25">
      <c r="A4" s="591" t="s">
        <v>706</v>
      </c>
      <c r="B4" s="591"/>
      <c r="C4" s="591"/>
      <c r="D4" s="591"/>
      <c r="E4" s="591"/>
      <c r="F4" s="591"/>
      <c r="G4" s="591"/>
      <c r="H4" s="591"/>
      <c r="I4" s="591"/>
      <c r="J4" s="591"/>
      <c r="K4" s="591"/>
      <c r="L4" s="591"/>
      <c r="M4" s="591"/>
      <c r="N4" s="591"/>
      <c r="O4" s="591"/>
      <c r="P4" s="591"/>
      <c r="Q4" s="591"/>
      <c r="R4" s="591"/>
      <c r="S4" s="591"/>
      <c r="T4" s="591"/>
      <c r="U4" s="591"/>
      <c r="V4" s="161"/>
      <c r="W4" s="161"/>
      <c r="X4" s="161"/>
      <c r="Y4" s="161"/>
      <c r="Z4" s="161"/>
      <c r="AA4" s="161"/>
      <c r="AB4" s="244"/>
      <c r="AC4" s="224"/>
    </row>
    <row r="5" spans="1:39" s="112" customFormat="1" x14ac:dyDescent="0.25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244"/>
      <c r="AC5" s="224"/>
    </row>
    <row r="6" spans="1:39" s="112" customFormat="1" x14ac:dyDescent="0.25">
      <c r="A6" s="593" t="s">
        <v>880</v>
      </c>
      <c r="B6" s="593"/>
      <c r="C6" s="593"/>
      <c r="D6" s="593"/>
      <c r="E6" s="593"/>
      <c r="F6" s="593"/>
      <c r="G6" s="593"/>
      <c r="H6" s="593"/>
      <c r="I6" s="593"/>
      <c r="J6" s="593"/>
      <c r="K6" s="593"/>
      <c r="L6" s="593"/>
      <c r="M6" s="593"/>
      <c r="N6" s="593"/>
      <c r="O6" s="593"/>
      <c r="P6" s="593"/>
      <c r="Q6" s="593"/>
      <c r="R6" s="593"/>
      <c r="S6" s="593"/>
      <c r="T6" s="593"/>
      <c r="U6" s="593"/>
      <c r="V6" s="159"/>
      <c r="W6" s="159"/>
      <c r="X6" s="159"/>
      <c r="Y6" s="159"/>
      <c r="Z6" s="159"/>
      <c r="AA6" s="159"/>
      <c r="AB6" s="244"/>
      <c r="AC6" s="224"/>
    </row>
    <row r="7" spans="1:39" s="223" customFormat="1" ht="15" x14ac:dyDescent="0.25">
      <c r="A7" s="685"/>
      <c r="B7" s="685"/>
      <c r="C7" s="685"/>
      <c r="D7" s="685"/>
      <c r="E7" s="685"/>
      <c r="F7" s="685"/>
      <c r="G7" s="685"/>
      <c r="H7" s="685"/>
      <c r="I7" s="685"/>
      <c r="J7" s="685"/>
      <c r="K7" s="685"/>
      <c r="L7" s="685"/>
      <c r="M7" s="685"/>
      <c r="N7" s="685"/>
      <c r="O7" s="685"/>
      <c r="P7" s="685"/>
      <c r="Q7" s="685"/>
      <c r="R7" s="685"/>
      <c r="S7" s="685"/>
      <c r="T7" s="685"/>
      <c r="AB7" s="224"/>
      <c r="AC7" s="224"/>
      <c r="AD7" s="112"/>
      <c r="AE7" s="112"/>
      <c r="AF7" s="112"/>
      <c r="AG7" s="112"/>
      <c r="AH7" s="112"/>
      <c r="AI7" s="112"/>
      <c r="AJ7" s="112"/>
      <c r="AK7" s="112"/>
      <c r="AL7" s="112"/>
      <c r="AM7" s="112"/>
    </row>
    <row r="8" spans="1:39" s="223" customFormat="1" ht="15" x14ac:dyDescent="0.25">
      <c r="A8" s="679" t="s">
        <v>5</v>
      </c>
      <c r="B8" s="679" t="s">
        <v>6</v>
      </c>
      <c r="C8" s="679" t="s">
        <v>426</v>
      </c>
      <c r="D8" s="686" t="s">
        <v>139</v>
      </c>
      <c r="E8" s="686" t="s">
        <v>500</v>
      </c>
      <c r="F8" s="686" t="s">
        <v>501</v>
      </c>
      <c r="G8" s="686"/>
      <c r="H8" s="686"/>
      <c r="I8" s="686"/>
      <c r="J8" s="686"/>
      <c r="K8" s="686" t="s">
        <v>502</v>
      </c>
      <c r="L8" s="686" t="s">
        <v>503</v>
      </c>
      <c r="M8" s="686"/>
      <c r="N8" s="679" t="s">
        <v>504</v>
      </c>
      <c r="O8" s="679" t="s">
        <v>505</v>
      </c>
      <c r="P8" s="682" t="s">
        <v>506</v>
      </c>
      <c r="Q8" s="682"/>
      <c r="R8" s="682"/>
      <c r="S8" s="682"/>
      <c r="T8" s="682"/>
      <c r="U8" s="682"/>
      <c r="V8" s="682"/>
      <c r="W8" s="682"/>
      <c r="X8" s="682"/>
      <c r="Y8" s="682"/>
      <c r="Z8" s="682"/>
      <c r="AA8" s="682"/>
      <c r="AB8" s="224"/>
      <c r="AC8" s="224"/>
      <c r="AD8" s="112"/>
      <c r="AE8" s="112"/>
      <c r="AF8" s="112"/>
      <c r="AG8" s="112"/>
      <c r="AH8" s="112"/>
      <c r="AI8" s="112"/>
      <c r="AJ8" s="112"/>
      <c r="AK8" s="112"/>
      <c r="AL8" s="112"/>
      <c r="AM8" s="112"/>
    </row>
    <row r="9" spans="1:39" s="223" customFormat="1" ht="39" customHeight="1" x14ac:dyDescent="0.25">
      <c r="A9" s="679"/>
      <c r="B9" s="679"/>
      <c r="C9" s="679"/>
      <c r="D9" s="686"/>
      <c r="E9" s="686"/>
      <c r="F9" s="686"/>
      <c r="G9" s="686"/>
      <c r="H9" s="686"/>
      <c r="I9" s="686"/>
      <c r="J9" s="686"/>
      <c r="K9" s="686"/>
      <c r="L9" s="686"/>
      <c r="M9" s="686"/>
      <c r="N9" s="679"/>
      <c r="O9" s="679"/>
      <c r="P9" s="683" t="s">
        <v>867</v>
      </c>
      <c r="Q9" s="683"/>
      <c r="R9" s="683" t="s">
        <v>507</v>
      </c>
      <c r="S9" s="683"/>
      <c r="T9" s="683" t="s">
        <v>508</v>
      </c>
      <c r="U9" s="683"/>
      <c r="V9" s="683" t="s">
        <v>509</v>
      </c>
      <c r="W9" s="683"/>
      <c r="X9" s="683" t="s">
        <v>510</v>
      </c>
      <c r="Y9" s="683"/>
      <c r="Z9" s="683" t="s">
        <v>862</v>
      </c>
      <c r="AA9" s="683"/>
      <c r="AB9" s="224"/>
      <c r="AC9" s="224"/>
      <c r="AD9" s="112"/>
      <c r="AE9" s="112"/>
      <c r="AF9" s="112"/>
      <c r="AG9" s="112"/>
      <c r="AH9" s="112"/>
      <c r="AI9" s="112"/>
      <c r="AJ9" s="112"/>
      <c r="AK9" s="112"/>
      <c r="AL9" s="112"/>
      <c r="AM9" s="112"/>
    </row>
    <row r="10" spans="1:39" s="223" customFormat="1" ht="129" x14ac:dyDescent="0.25">
      <c r="A10" s="679"/>
      <c r="B10" s="679"/>
      <c r="C10" s="679"/>
      <c r="D10" s="686"/>
      <c r="E10" s="686"/>
      <c r="F10" s="245" t="s">
        <v>190</v>
      </c>
      <c r="G10" s="245" t="s">
        <v>191</v>
      </c>
      <c r="H10" s="245" t="s">
        <v>511</v>
      </c>
      <c r="I10" s="164" t="s">
        <v>193</v>
      </c>
      <c r="J10" s="245" t="s">
        <v>195</v>
      </c>
      <c r="K10" s="686"/>
      <c r="L10" s="228" t="s">
        <v>512</v>
      </c>
      <c r="M10" s="228" t="s">
        <v>513</v>
      </c>
      <c r="N10" s="679"/>
      <c r="O10" s="679"/>
      <c r="P10" s="246" t="s">
        <v>514</v>
      </c>
      <c r="Q10" s="246" t="s">
        <v>515</v>
      </c>
      <c r="R10" s="246" t="s">
        <v>514</v>
      </c>
      <c r="S10" s="246" t="s">
        <v>515</v>
      </c>
      <c r="T10" s="246" t="s">
        <v>516</v>
      </c>
      <c r="U10" s="246" t="s">
        <v>517</v>
      </c>
      <c r="V10" s="246" t="s">
        <v>514</v>
      </c>
      <c r="W10" s="246" t="s">
        <v>515</v>
      </c>
      <c r="X10" s="246" t="s">
        <v>514</v>
      </c>
      <c r="Y10" s="246" t="s">
        <v>515</v>
      </c>
      <c r="Z10" s="246" t="s">
        <v>514</v>
      </c>
      <c r="AA10" s="246" t="s">
        <v>515</v>
      </c>
      <c r="AB10" s="224"/>
      <c r="AC10" s="224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</row>
    <row r="11" spans="1:39" s="223" customFormat="1" ht="15" x14ac:dyDescent="0.25">
      <c r="A11" s="89">
        <v>1</v>
      </c>
      <c r="B11" s="89">
        <v>2</v>
      </c>
      <c r="C11" s="89">
        <v>3</v>
      </c>
      <c r="D11" s="89">
        <v>4</v>
      </c>
      <c r="E11" s="89">
        <v>5</v>
      </c>
      <c r="F11" s="89">
        <v>6</v>
      </c>
      <c r="G11" s="89">
        <v>7</v>
      </c>
      <c r="H11" s="89">
        <v>8</v>
      </c>
      <c r="I11" s="89">
        <v>9</v>
      </c>
      <c r="J11" s="89">
        <v>10</v>
      </c>
      <c r="K11" s="89">
        <v>11</v>
      </c>
      <c r="L11" s="89">
        <v>12</v>
      </c>
      <c r="M11" s="89">
        <v>13</v>
      </c>
      <c r="N11" s="89">
        <v>14</v>
      </c>
      <c r="O11" s="89">
        <v>15</v>
      </c>
      <c r="P11" s="247" t="s">
        <v>518</v>
      </c>
      <c r="Q11" s="247" t="s">
        <v>519</v>
      </c>
      <c r="R11" s="247" t="s">
        <v>520</v>
      </c>
      <c r="S11" s="247" t="s">
        <v>521</v>
      </c>
      <c r="T11" s="247" t="s">
        <v>522</v>
      </c>
      <c r="U11" s="247" t="s">
        <v>523</v>
      </c>
      <c r="V11" s="247" t="s">
        <v>524</v>
      </c>
      <c r="W11" s="247" t="s">
        <v>525</v>
      </c>
      <c r="X11" s="247" t="s">
        <v>526</v>
      </c>
      <c r="Y11" s="247" t="s">
        <v>527</v>
      </c>
      <c r="Z11" s="247" t="s">
        <v>528</v>
      </c>
      <c r="AA11" s="247" t="s">
        <v>529</v>
      </c>
      <c r="AB11" s="224"/>
      <c r="AC11" s="224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</row>
    <row r="12" spans="1:39" s="187" customFormat="1" x14ac:dyDescent="0.25">
      <c r="A12" s="185" t="s">
        <v>34</v>
      </c>
      <c r="B12" s="64" t="s">
        <v>35</v>
      </c>
      <c r="C12" s="186">
        <f>C13</f>
        <v>0</v>
      </c>
      <c r="D12" s="186">
        <f>D13</f>
        <v>27.789397999999998</v>
      </c>
      <c r="E12" s="186">
        <f t="shared" ref="E12:AA12" si="0">E13</f>
        <v>0</v>
      </c>
      <c r="F12" s="186">
        <f t="shared" si="0"/>
        <v>27.789397999999998</v>
      </c>
      <c r="G12" s="186">
        <f t="shared" si="0"/>
        <v>0</v>
      </c>
      <c r="H12" s="186">
        <f t="shared" si="0"/>
        <v>0</v>
      </c>
      <c r="I12" s="186">
        <f t="shared" si="0"/>
        <v>17.849499999999999</v>
      </c>
      <c r="J12" s="186">
        <f t="shared" si="0"/>
        <v>7.0121639999999994</v>
      </c>
      <c r="K12" s="186">
        <f t="shared" si="0"/>
        <v>23.157831666666667</v>
      </c>
      <c r="L12" s="186">
        <f t="shared" si="0"/>
        <v>0</v>
      </c>
      <c r="M12" s="186">
        <f t="shared" si="0"/>
        <v>23.157831666666667</v>
      </c>
      <c r="N12" s="186">
        <f t="shared" si="0"/>
        <v>0</v>
      </c>
      <c r="O12" s="186">
        <f t="shared" si="0"/>
        <v>0</v>
      </c>
      <c r="P12" s="186">
        <f t="shared" si="0"/>
        <v>0</v>
      </c>
      <c r="Q12" s="186">
        <f t="shared" si="0"/>
        <v>1.29</v>
      </c>
      <c r="R12" s="186">
        <f t="shared" si="0"/>
        <v>3.82</v>
      </c>
      <c r="S12" s="186">
        <f t="shared" si="0"/>
        <v>4.8419999999999996</v>
      </c>
      <c r="T12" s="186">
        <f t="shared" si="0"/>
        <v>0</v>
      </c>
      <c r="U12" s="186">
        <f t="shared" si="0"/>
        <v>0</v>
      </c>
      <c r="V12" s="186">
        <f t="shared" si="0"/>
        <v>0</v>
      </c>
      <c r="W12" s="186">
        <f t="shared" si="0"/>
        <v>0</v>
      </c>
      <c r="X12" s="186">
        <f t="shared" si="0"/>
        <v>4</v>
      </c>
      <c r="Y12" s="186">
        <f t="shared" si="0"/>
        <v>6.05</v>
      </c>
      <c r="Z12" s="186">
        <f t="shared" si="0"/>
        <v>0</v>
      </c>
      <c r="AA12" s="186">
        <f t="shared" si="0"/>
        <v>0</v>
      </c>
    </row>
    <row r="13" spans="1:39" s="191" customFormat="1" x14ac:dyDescent="0.25">
      <c r="A13" s="188" t="s">
        <v>84</v>
      </c>
      <c r="B13" s="9" t="s">
        <v>37</v>
      </c>
      <c r="C13" s="189">
        <f>C14+C34</f>
        <v>0</v>
      </c>
      <c r="D13" s="189">
        <f t="shared" ref="D13:K13" si="1">D14+D34+D62</f>
        <v>27.789397999999998</v>
      </c>
      <c r="E13" s="189">
        <f t="shared" si="1"/>
        <v>0</v>
      </c>
      <c r="F13" s="189">
        <f t="shared" si="1"/>
        <v>27.789397999999998</v>
      </c>
      <c r="G13" s="189">
        <f t="shared" si="1"/>
        <v>0</v>
      </c>
      <c r="H13" s="189">
        <f t="shared" si="1"/>
        <v>0</v>
      </c>
      <c r="I13" s="189">
        <f t="shared" si="1"/>
        <v>17.849499999999999</v>
      </c>
      <c r="J13" s="189">
        <f t="shared" si="1"/>
        <v>7.0121639999999994</v>
      </c>
      <c r="K13" s="189">
        <f t="shared" si="1"/>
        <v>23.157831666666667</v>
      </c>
      <c r="L13" s="189"/>
      <c r="M13" s="189">
        <f t="shared" ref="M13:Z13" si="2">M14+M34+M62</f>
        <v>23.157831666666667</v>
      </c>
      <c r="N13" s="189">
        <f t="shared" si="2"/>
        <v>0</v>
      </c>
      <c r="O13" s="189">
        <f t="shared" si="2"/>
        <v>0</v>
      </c>
      <c r="P13" s="189">
        <f t="shared" si="2"/>
        <v>0</v>
      </c>
      <c r="Q13" s="189">
        <f t="shared" si="2"/>
        <v>1.29</v>
      </c>
      <c r="R13" s="189">
        <f t="shared" si="2"/>
        <v>3.82</v>
      </c>
      <c r="S13" s="189">
        <f t="shared" si="2"/>
        <v>4.8419999999999996</v>
      </c>
      <c r="T13" s="189">
        <f t="shared" si="2"/>
        <v>0</v>
      </c>
      <c r="U13" s="189">
        <f t="shared" si="2"/>
        <v>0</v>
      </c>
      <c r="V13" s="189">
        <f t="shared" si="2"/>
        <v>0</v>
      </c>
      <c r="W13" s="189">
        <f t="shared" si="2"/>
        <v>0</v>
      </c>
      <c r="X13" s="189">
        <f t="shared" si="2"/>
        <v>4</v>
      </c>
      <c r="Y13" s="189">
        <f t="shared" si="2"/>
        <v>6.05</v>
      </c>
      <c r="Z13" s="189">
        <f t="shared" si="2"/>
        <v>0</v>
      </c>
      <c r="AA13" s="189">
        <f t="shared" ref="AA13" si="3">AA14+AA34</f>
        <v>0</v>
      </c>
    </row>
    <row r="14" spans="1:39" s="187" customFormat="1" x14ac:dyDescent="0.25">
      <c r="A14" s="185" t="s">
        <v>38</v>
      </c>
      <c r="B14" s="64" t="s">
        <v>39</v>
      </c>
      <c r="C14" s="186">
        <f>C31</f>
        <v>0</v>
      </c>
      <c r="D14" s="186">
        <f>D31</f>
        <v>0</v>
      </c>
      <c r="E14" s="186">
        <f>E31</f>
        <v>0</v>
      </c>
      <c r="F14" s="186">
        <f>F31</f>
        <v>0</v>
      </c>
      <c r="G14" s="186">
        <f t="shared" ref="G14:AA14" si="4">G31</f>
        <v>0</v>
      </c>
      <c r="H14" s="186">
        <f t="shared" si="4"/>
        <v>0</v>
      </c>
      <c r="I14" s="186">
        <f t="shared" si="4"/>
        <v>0</v>
      </c>
      <c r="J14" s="186">
        <f t="shared" si="4"/>
        <v>0</v>
      </c>
      <c r="K14" s="186">
        <f t="shared" si="4"/>
        <v>0</v>
      </c>
      <c r="L14" s="186">
        <f t="shared" si="4"/>
        <v>0</v>
      </c>
      <c r="M14" s="186">
        <f t="shared" si="4"/>
        <v>0</v>
      </c>
      <c r="N14" s="186">
        <f t="shared" si="4"/>
        <v>0</v>
      </c>
      <c r="O14" s="186">
        <f t="shared" si="4"/>
        <v>0</v>
      </c>
      <c r="P14" s="186">
        <f t="shared" si="4"/>
        <v>0</v>
      </c>
      <c r="Q14" s="186">
        <f t="shared" si="4"/>
        <v>0</v>
      </c>
      <c r="R14" s="186">
        <f t="shared" si="4"/>
        <v>0</v>
      </c>
      <c r="S14" s="186">
        <f t="shared" si="4"/>
        <v>0</v>
      </c>
      <c r="T14" s="186">
        <f t="shared" si="4"/>
        <v>0</v>
      </c>
      <c r="U14" s="186">
        <f t="shared" si="4"/>
        <v>0</v>
      </c>
      <c r="V14" s="186">
        <f t="shared" si="4"/>
        <v>0</v>
      </c>
      <c r="W14" s="186">
        <f t="shared" si="4"/>
        <v>0</v>
      </c>
      <c r="X14" s="186">
        <f t="shared" si="4"/>
        <v>0</v>
      </c>
      <c r="Y14" s="186">
        <f t="shared" si="4"/>
        <v>0</v>
      </c>
      <c r="Z14" s="186">
        <f t="shared" si="4"/>
        <v>0</v>
      </c>
      <c r="AA14" s="186">
        <f t="shared" si="4"/>
        <v>0</v>
      </c>
    </row>
    <row r="15" spans="1:39" s="195" customFormat="1" ht="31.5" hidden="1" outlineLevel="1" x14ac:dyDescent="0.25">
      <c r="A15" s="192" t="s">
        <v>85</v>
      </c>
      <c r="B15" s="10" t="s">
        <v>86</v>
      </c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212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</row>
    <row r="16" spans="1:39" s="191" customFormat="1" ht="47.25" hidden="1" outlineLevel="1" x14ac:dyDescent="0.25">
      <c r="A16" s="188" t="s">
        <v>87</v>
      </c>
      <c r="B16" s="9" t="s">
        <v>88</v>
      </c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215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</row>
    <row r="17" spans="1:27" s="191" customFormat="1" ht="47.25" hidden="1" outlineLevel="1" x14ac:dyDescent="0.25">
      <c r="A17" s="188" t="s">
        <v>89</v>
      </c>
      <c r="B17" s="9" t="s">
        <v>90</v>
      </c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215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</row>
    <row r="18" spans="1:27" s="191" customFormat="1" ht="31.5" hidden="1" outlineLevel="1" x14ac:dyDescent="0.25">
      <c r="A18" s="188" t="s">
        <v>91</v>
      </c>
      <c r="B18" s="9" t="s">
        <v>92</v>
      </c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215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</row>
    <row r="19" spans="1:27" s="195" customFormat="1" ht="31.5" hidden="1" outlineLevel="1" x14ac:dyDescent="0.25">
      <c r="A19" s="192" t="s">
        <v>93</v>
      </c>
      <c r="B19" s="10" t="s">
        <v>94</v>
      </c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212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</row>
    <row r="20" spans="1:27" s="191" customFormat="1" ht="47.25" hidden="1" outlineLevel="1" x14ac:dyDescent="0.25">
      <c r="A20" s="188" t="s">
        <v>95</v>
      </c>
      <c r="B20" s="9" t="s">
        <v>96</v>
      </c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215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</row>
    <row r="21" spans="1:27" s="191" customFormat="1" ht="31.5" hidden="1" outlineLevel="1" x14ac:dyDescent="0.25">
      <c r="A21" s="188" t="s">
        <v>97</v>
      </c>
      <c r="B21" s="9" t="s">
        <v>98</v>
      </c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215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</row>
    <row r="22" spans="1:27" s="195" customFormat="1" ht="31.5" hidden="1" outlineLevel="1" x14ac:dyDescent="0.25">
      <c r="A22" s="192" t="s">
        <v>99</v>
      </c>
      <c r="B22" s="10" t="s">
        <v>100</v>
      </c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212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</row>
    <row r="23" spans="1:27" s="191" customFormat="1" ht="31.5" hidden="1" outlineLevel="1" x14ac:dyDescent="0.25">
      <c r="A23" s="188" t="s">
        <v>101</v>
      </c>
      <c r="B23" s="9" t="s">
        <v>102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215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</row>
    <row r="24" spans="1:27" s="191" customFormat="1" ht="63" hidden="1" outlineLevel="1" x14ac:dyDescent="0.25">
      <c r="A24" s="188" t="s">
        <v>106</v>
      </c>
      <c r="B24" s="9" t="s">
        <v>103</v>
      </c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215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</row>
    <row r="25" spans="1:27" s="191" customFormat="1" ht="63" hidden="1" outlineLevel="1" x14ac:dyDescent="0.25">
      <c r="A25" s="188" t="s">
        <v>108</v>
      </c>
      <c r="B25" s="9" t="s">
        <v>104</v>
      </c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215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</row>
    <row r="26" spans="1:27" s="191" customFormat="1" ht="63" hidden="1" outlineLevel="1" x14ac:dyDescent="0.25">
      <c r="A26" s="188" t="s">
        <v>109</v>
      </c>
      <c r="B26" s="9" t="s">
        <v>105</v>
      </c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215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</row>
    <row r="27" spans="1:27" s="191" customFormat="1" ht="31.5" hidden="1" outlineLevel="1" x14ac:dyDescent="0.25">
      <c r="A27" s="188" t="s">
        <v>110</v>
      </c>
      <c r="B27" s="9" t="s">
        <v>102</v>
      </c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215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</row>
    <row r="28" spans="1:27" s="191" customFormat="1" ht="63" hidden="1" outlineLevel="1" x14ac:dyDescent="0.25">
      <c r="A28" s="188" t="s">
        <v>111</v>
      </c>
      <c r="B28" s="9" t="s">
        <v>103</v>
      </c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215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</row>
    <row r="29" spans="1:27" s="191" customFormat="1" ht="63" hidden="1" outlineLevel="1" x14ac:dyDescent="0.25">
      <c r="A29" s="188" t="s">
        <v>112</v>
      </c>
      <c r="B29" s="9" t="s">
        <v>104</v>
      </c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215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</row>
    <row r="30" spans="1:27" s="191" customFormat="1" ht="63" hidden="1" outlineLevel="1" x14ac:dyDescent="0.25">
      <c r="A30" s="188" t="s">
        <v>113</v>
      </c>
      <c r="B30" s="9" t="s">
        <v>107</v>
      </c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215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</row>
    <row r="31" spans="1:27" s="198" customFormat="1" ht="63" collapsed="1" x14ac:dyDescent="0.25">
      <c r="A31" s="196" t="s">
        <v>40</v>
      </c>
      <c r="B31" s="65" t="s">
        <v>41</v>
      </c>
      <c r="C31" s="197">
        <v>0</v>
      </c>
      <c r="D31" s="197">
        <f>D32</f>
        <v>0</v>
      </c>
      <c r="E31" s="197">
        <v>0</v>
      </c>
      <c r="F31" s="197">
        <f>F32</f>
        <v>0</v>
      </c>
      <c r="G31" s="197">
        <v>0</v>
      </c>
      <c r="H31" s="197">
        <v>0</v>
      </c>
      <c r="I31" s="197">
        <f>I32</f>
        <v>0</v>
      </c>
      <c r="J31" s="197">
        <f>J32</f>
        <v>0</v>
      </c>
      <c r="K31" s="197">
        <f>K32</f>
        <v>0</v>
      </c>
      <c r="L31" s="197">
        <v>0</v>
      </c>
      <c r="M31" s="197">
        <f>M32</f>
        <v>0</v>
      </c>
      <c r="N31" s="197">
        <v>0</v>
      </c>
      <c r="O31" s="197">
        <v>0</v>
      </c>
      <c r="P31" s="197">
        <v>0</v>
      </c>
      <c r="Q31" s="197">
        <v>0</v>
      </c>
      <c r="R31" s="197">
        <v>0</v>
      </c>
      <c r="S31" s="197">
        <v>0</v>
      </c>
      <c r="T31" s="197">
        <v>0</v>
      </c>
      <c r="U31" s="197">
        <f>U32</f>
        <v>0</v>
      </c>
      <c r="V31" s="197">
        <v>0</v>
      </c>
      <c r="W31" s="197">
        <v>0</v>
      </c>
      <c r="X31" s="197">
        <v>0</v>
      </c>
      <c r="Y31" s="197">
        <v>0</v>
      </c>
      <c r="Z31" s="197">
        <v>0</v>
      </c>
      <c r="AA31" s="197">
        <v>0</v>
      </c>
    </row>
    <row r="32" spans="1:27" s="409" customFormat="1" ht="31.5" x14ac:dyDescent="0.25">
      <c r="A32" s="199" t="s">
        <v>327</v>
      </c>
      <c r="B32" s="11" t="s">
        <v>326</v>
      </c>
      <c r="C32" s="395" t="str">
        <f>Ф2!C35</f>
        <v>I_001</v>
      </c>
      <c r="D32" s="395">
        <v>0</v>
      </c>
      <c r="E32" s="424">
        <v>0</v>
      </c>
      <c r="F32" s="395">
        <f>D32</f>
        <v>0</v>
      </c>
      <c r="G32" s="395">
        <v>0</v>
      </c>
      <c r="H32" s="395">
        <v>0</v>
      </c>
      <c r="I32" s="395">
        <v>0</v>
      </c>
      <c r="J32" s="395">
        <v>0</v>
      </c>
      <c r="K32" s="408">
        <v>0</v>
      </c>
      <c r="L32" s="420"/>
      <c r="M32" s="395">
        <f>K32</f>
        <v>0</v>
      </c>
      <c r="N32" s="420">
        <v>0</v>
      </c>
      <c r="O32" s="395">
        <v>0</v>
      </c>
      <c r="P32" s="395">
        <v>0</v>
      </c>
      <c r="Q32" s="395">
        <v>0</v>
      </c>
      <c r="R32" s="395">
        <v>0</v>
      </c>
      <c r="S32" s="395">
        <v>0</v>
      </c>
      <c r="T32" s="395">
        <v>0</v>
      </c>
      <c r="U32" s="395">
        <v>0</v>
      </c>
      <c r="V32" s="395">
        <v>0</v>
      </c>
      <c r="W32" s="395">
        <v>0</v>
      </c>
      <c r="X32" s="395">
        <v>0</v>
      </c>
      <c r="Y32" s="395">
        <v>0</v>
      </c>
      <c r="Z32" s="395">
        <v>0</v>
      </c>
      <c r="AA32" s="395">
        <v>0</v>
      </c>
    </row>
    <row r="33" spans="1:27" s="195" customFormat="1" ht="47.25" hidden="1" x14ac:dyDescent="0.25">
      <c r="A33" s="192" t="s">
        <v>114</v>
      </c>
      <c r="B33" s="10" t="s">
        <v>42</v>
      </c>
      <c r="C33" s="193"/>
      <c r="D33" s="193"/>
      <c r="E33" s="193"/>
      <c r="F33" s="193"/>
      <c r="G33" s="193"/>
      <c r="H33" s="193"/>
      <c r="I33" s="193"/>
      <c r="J33" s="193"/>
      <c r="K33" s="193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</row>
    <row r="34" spans="1:27" s="187" customFormat="1" ht="31.5" x14ac:dyDescent="0.25">
      <c r="A34" s="185" t="s">
        <v>43</v>
      </c>
      <c r="B34" s="64" t="s">
        <v>44</v>
      </c>
      <c r="C34" s="186">
        <f>C35</f>
        <v>0</v>
      </c>
      <c r="D34" s="186">
        <f>D35+D40+D47</f>
        <v>23.572423999999998</v>
      </c>
      <c r="E34" s="186">
        <f t="shared" ref="E34:AA34" si="5">E35+E40+E47</f>
        <v>0</v>
      </c>
      <c r="F34" s="186">
        <f>F35+F40+F47</f>
        <v>23.572423999999998</v>
      </c>
      <c r="G34" s="186">
        <f t="shared" si="5"/>
        <v>0</v>
      </c>
      <c r="H34" s="186">
        <f t="shared" si="5"/>
        <v>0</v>
      </c>
      <c r="I34" s="186">
        <f t="shared" si="5"/>
        <v>17.849499999999999</v>
      </c>
      <c r="J34" s="186">
        <f t="shared" si="5"/>
        <v>2.7951639999999998</v>
      </c>
      <c r="K34" s="186">
        <f>K35+K40+K47</f>
        <v>19.643686666666667</v>
      </c>
      <c r="L34" s="186">
        <f t="shared" si="5"/>
        <v>0</v>
      </c>
      <c r="M34" s="186">
        <f t="shared" si="5"/>
        <v>19.643686666666667</v>
      </c>
      <c r="N34" s="186">
        <f t="shared" si="5"/>
        <v>0</v>
      </c>
      <c r="O34" s="186">
        <f t="shared" si="5"/>
        <v>0</v>
      </c>
      <c r="P34" s="186">
        <f t="shared" si="5"/>
        <v>0</v>
      </c>
      <c r="Q34" s="186">
        <f t="shared" si="5"/>
        <v>1.29</v>
      </c>
      <c r="R34" s="186">
        <f t="shared" si="5"/>
        <v>3.82</v>
      </c>
      <c r="S34" s="186">
        <f t="shared" si="5"/>
        <v>4.8419999999999996</v>
      </c>
      <c r="T34" s="186">
        <f t="shared" si="5"/>
        <v>0</v>
      </c>
      <c r="U34" s="186">
        <f>U35+U40+U47</f>
        <v>0</v>
      </c>
      <c r="V34" s="186">
        <f t="shared" si="5"/>
        <v>0</v>
      </c>
      <c r="W34" s="186">
        <f t="shared" si="5"/>
        <v>0</v>
      </c>
      <c r="X34" s="186">
        <f t="shared" si="5"/>
        <v>4</v>
      </c>
      <c r="Y34" s="186">
        <f t="shared" si="5"/>
        <v>6.05</v>
      </c>
      <c r="Z34" s="186">
        <f t="shared" si="5"/>
        <v>0</v>
      </c>
      <c r="AA34" s="186">
        <f t="shared" si="5"/>
        <v>0</v>
      </c>
    </row>
    <row r="35" spans="1:27" s="198" customFormat="1" ht="47.25" x14ac:dyDescent="0.25">
      <c r="A35" s="196" t="s">
        <v>81</v>
      </c>
      <c r="B35" s="65" t="s">
        <v>82</v>
      </c>
      <c r="C35" s="197">
        <v>0</v>
      </c>
      <c r="D35" s="197">
        <f>D36</f>
        <v>10.4505</v>
      </c>
      <c r="E35" s="197">
        <f t="shared" ref="E35:AA36" si="6">E36</f>
        <v>0</v>
      </c>
      <c r="F35" s="197">
        <f t="shared" si="6"/>
        <v>10.4505</v>
      </c>
      <c r="G35" s="197">
        <f t="shared" si="6"/>
        <v>0</v>
      </c>
      <c r="H35" s="197">
        <f t="shared" si="6"/>
        <v>0</v>
      </c>
      <c r="I35" s="197">
        <f t="shared" si="6"/>
        <v>8.5685000000000002</v>
      </c>
      <c r="J35" s="197">
        <f t="shared" si="6"/>
        <v>1.8819999999999999</v>
      </c>
      <c r="K35" s="197">
        <f t="shared" si="6"/>
        <v>8.7087500000000002</v>
      </c>
      <c r="L35" s="197">
        <f t="shared" si="6"/>
        <v>0</v>
      </c>
      <c r="M35" s="197">
        <f t="shared" si="6"/>
        <v>8.7087500000000002</v>
      </c>
      <c r="N35" s="197">
        <f t="shared" si="6"/>
        <v>0</v>
      </c>
      <c r="O35" s="197">
        <f t="shared" si="6"/>
        <v>0</v>
      </c>
      <c r="P35" s="197">
        <f t="shared" si="6"/>
        <v>0</v>
      </c>
      <c r="Q35" s="197">
        <f t="shared" si="6"/>
        <v>0</v>
      </c>
      <c r="R35" s="197">
        <f t="shared" si="6"/>
        <v>0</v>
      </c>
      <c r="S35" s="197">
        <f t="shared" si="6"/>
        <v>0</v>
      </c>
      <c r="T35" s="197">
        <f t="shared" si="6"/>
        <v>0</v>
      </c>
      <c r="U35" s="197">
        <f t="shared" si="6"/>
        <v>0</v>
      </c>
      <c r="V35" s="197">
        <f t="shared" si="6"/>
        <v>0</v>
      </c>
      <c r="W35" s="197">
        <f t="shared" si="6"/>
        <v>0</v>
      </c>
      <c r="X35" s="197">
        <f t="shared" si="6"/>
        <v>4</v>
      </c>
      <c r="Y35" s="197">
        <f t="shared" si="6"/>
        <v>5</v>
      </c>
      <c r="Z35" s="197">
        <f t="shared" si="6"/>
        <v>0</v>
      </c>
      <c r="AA35" s="197">
        <f t="shared" si="6"/>
        <v>0</v>
      </c>
    </row>
    <row r="36" spans="1:27" s="202" customFormat="1" ht="31.5" x14ac:dyDescent="0.25">
      <c r="A36" s="199" t="s">
        <v>45</v>
      </c>
      <c r="B36" s="11" t="s">
        <v>46</v>
      </c>
      <c r="C36" s="200">
        <v>0</v>
      </c>
      <c r="D36" s="200">
        <f>D37+D38</f>
        <v>10.4505</v>
      </c>
      <c r="E36" s="200">
        <v>0</v>
      </c>
      <c r="F36" s="200">
        <f>F37+F38</f>
        <v>10.4505</v>
      </c>
      <c r="G36" s="200">
        <f t="shared" ref="G36:J36" si="7">G37+G38</f>
        <v>0</v>
      </c>
      <c r="H36" s="200">
        <f t="shared" si="7"/>
        <v>0</v>
      </c>
      <c r="I36" s="200">
        <f t="shared" si="7"/>
        <v>8.5685000000000002</v>
      </c>
      <c r="J36" s="200">
        <f t="shared" si="7"/>
        <v>1.8819999999999999</v>
      </c>
      <c r="K36" s="200">
        <f>K37+K38</f>
        <v>8.7087500000000002</v>
      </c>
      <c r="L36" s="200">
        <v>0</v>
      </c>
      <c r="M36" s="200">
        <f t="shared" ref="M36" si="8">M37+M38</f>
        <v>8.7087500000000002</v>
      </c>
      <c r="N36" s="200">
        <v>0</v>
      </c>
      <c r="O36" s="200">
        <f t="shared" si="6"/>
        <v>0</v>
      </c>
      <c r="P36" s="200">
        <f t="shared" si="6"/>
        <v>0</v>
      </c>
      <c r="Q36" s="200">
        <f t="shared" si="6"/>
        <v>0</v>
      </c>
      <c r="R36" s="200">
        <f t="shared" si="6"/>
        <v>0</v>
      </c>
      <c r="S36" s="200">
        <f t="shared" si="6"/>
        <v>0</v>
      </c>
      <c r="T36" s="200">
        <f t="shared" si="6"/>
        <v>0</v>
      </c>
      <c r="U36" s="200">
        <f t="shared" si="6"/>
        <v>0</v>
      </c>
      <c r="V36" s="200">
        <f t="shared" si="6"/>
        <v>0</v>
      </c>
      <c r="W36" s="200">
        <f t="shared" si="6"/>
        <v>0</v>
      </c>
      <c r="X36" s="200">
        <f t="shared" si="6"/>
        <v>4</v>
      </c>
      <c r="Y36" s="200">
        <f t="shared" si="6"/>
        <v>5</v>
      </c>
      <c r="Z36" s="200">
        <f t="shared" si="6"/>
        <v>0</v>
      </c>
      <c r="AA36" s="200">
        <f t="shared" si="6"/>
        <v>0</v>
      </c>
    </row>
    <row r="37" spans="1:27" s="409" customFormat="1" ht="99.75" customHeight="1" x14ac:dyDescent="0.25">
      <c r="A37" s="199" t="s">
        <v>47</v>
      </c>
      <c r="B37" s="462" t="s">
        <v>916</v>
      </c>
      <c r="C37" s="395" t="str">
        <f>Ф2!C40</f>
        <v>J_004</v>
      </c>
      <c r="D37" s="395">
        <f>Ф2!S40</f>
        <v>5.9740000000000002</v>
      </c>
      <c r="E37" s="687" t="s">
        <v>530</v>
      </c>
      <c r="F37" s="395">
        <f>D37</f>
        <v>5.9740000000000002</v>
      </c>
      <c r="G37" s="395">
        <v>0</v>
      </c>
      <c r="H37" s="395">
        <v>0</v>
      </c>
      <c r="I37" s="395">
        <f>Ф2!BL40</f>
        <v>4.0919999999999996</v>
      </c>
      <c r="J37" s="395">
        <f>Ф2!BM40</f>
        <v>1.8819999999999999</v>
      </c>
      <c r="K37" s="395">
        <f>Ф4!BY42</f>
        <v>4.9783333333333335</v>
      </c>
      <c r="L37" s="420">
        <v>2020</v>
      </c>
      <c r="M37" s="395">
        <f>K37</f>
        <v>4.9783333333333335</v>
      </c>
      <c r="N37" s="662" t="s">
        <v>489</v>
      </c>
      <c r="O37" s="395">
        <v>0</v>
      </c>
      <c r="P37" s="395">
        <v>0</v>
      </c>
      <c r="Q37" s="395">
        <v>0</v>
      </c>
      <c r="R37" s="395">
        <v>0</v>
      </c>
      <c r="S37" s="395">
        <v>0</v>
      </c>
      <c r="T37" s="395">
        <v>0</v>
      </c>
      <c r="U37" s="395">
        <v>0</v>
      </c>
      <c r="V37" s="395">
        <v>0</v>
      </c>
      <c r="W37" s="395">
        <v>0</v>
      </c>
      <c r="X37" s="395">
        <f>4*1</f>
        <v>4</v>
      </c>
      <c r="Y37" s="395">
        <f>4*1.25</f>
        <v>5</v>
      </c>
      <c r="Z37" s="395">
        <v>0</v>
      </c>
      <c r="AA37" s="395">
        <v>0</v>
      </c>
    </row>
    <row r="38" spans="1:27" s="409" customFormat="1" ht="60.75" customHeight="1" x14ac:dyDescent="0.25">
      <c r="A38" s="14" t="s">
        <v>679</v>
      </c>
      <c r="B38" s="462" t="s">
        <v>915</v>
      </c>
      <c r="C38" s="395" t="str">
        <f>Ф2!C41</f>
        <v>J_005</v>
      </c>
      <c r="D38" s="395">
        <f>Ф2!S41</f>
        <v>4.4764999999999997</v>
      </c>
      <c r="E38" s="688"/>
      <c r="F38" s="395">
        <f>D38</f>
        <v>4.4764999999999997</v>
      </c>
      <c r="G38" s="395"/>
      <c r="H38" s="395"/>
      <c r="I38" s="395">
        <f>Ф2!BL41</f>
        <v>4.4764999999999997</v>
      </c>
      <c r="J38" s="395">
        <f>Ф2!BM41</f>
        <v>0</v>
      </c>
      <c r="K38" s="395">
        <f>Ф4!BY43</f>
        <v>3.7304166666666667</v>
      </c>
      <c r="L38" s="420">
        <v>2020</v>
      </c>
      <c r="M38" s="395">
        <f>K38</f>
        <v>3.7304166666666667</v>
      </c>
      <c r="N38" s="637"/>
      <c r="O38" s="395"/>
      <c r="P38" s="395"/>
      <c r="Q38" s="395"/>
      <c r="R38" s="395"/>
      <c r="S38" s="395"/>
      <c r="T38" s="395"/>
      <c r="U38" s="395"/>
      <c r="V38" s="395"/>
      <c r="W38" s="395"/>
      <c r="X38" s="395"/>
      <c r="Y38" s="395"/>
      <c r="Z38" s="395"/>
      <c r="AA38" s="395"/>
    </row>
    <row r="39" spans="1:27" s="202" customFormat="1" ht="31.5" x14ac:dyDescent="0.25">
      <c r="A39" s="199" t="s">
        <v>115</v>
      </c>
      <c r="B39" s="11" t="s">
        <v>116</v>
      </c>
      <c r="C39" s="200"/>
      <c r="D39" s="200"/>
      <c r="E39" s="200"/>
      <c r="F39" s="200"/>
      <c r="G39" s="200"/>
      <c r="H39" s="200"/>
      <c r="I39" s="200"/>
      <c r="J39" s="200"/>
      <c r="K39" s="200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</row>
    <row r="40" spans="1:27" s="198" customFormat="1" ht="31.5" x14ac:dyDescent="0.25">
      <c r="A40" s="196" t="s">
        <v>48</v>
      </c>
      <c r="B40" s="65" t="s">
        <v>49</v>
      </c>
      <c r="C40" s="197">
        <v>0</v>
      </c>
      <c r="D40" s="197">
        <f>D41</f>
        <v>13.121924</v>
      </c>
      <c r="E40" s="197">
        <v>0</v>
      </c>
      <c r="F40" s="197">
        <f>F41</f>
        <v>13.121924</v>
      </c>
      <c r="G40" s="197">
        <v>0</v>
      </c>
      <c r="H40" s="197">
        <v>0</v>
      </c>
      <c r="I40" s="197">
        <f t="shared" ref="I40:K40" si="9">I41</f>
        <v>9.2809999999999988</v>
      </c>
      <c r="J40" s="197">
        <f t="shared" si="9"/>
        <v>0.91316400000000009</v>
      </c>
      <c r="K40" s="197">
        <f t="shared" si="9"/>
        <v>10.934936666666665</v>
      </c>
      <c r="L40" s="197">
        <v>0</v>
      </c>
      <c r="M40" s="197">
        <f>M41</f>
        <v>10.934936666666665</v>
      </c>
      <c r="N40" s="197">
        <v>0</v>
      </c>
      <c r="O40" s="197">
        <v>0</v>
      </c>
      <c r="P40" s="197">
        <f t="shared" ref="P40:Q40" si="10">P41</f>
        <v>0</v>
      </c>
      <c r="Q40" s="197">
        <f t="shared" si="10"/>
        <v>1.29</v>
      </c>
      <c r="R40" s="197">
        <f t="shared" ref="R40" si="11">R41</f>
        <v>3.82</v>
      </c>
      <c r="S40" s="197">
        <f t="shared" ref="S40" si="12">S41</f>
        <v>4.8419999999999996</v>
      </c>
      <c r="T40" s="197">
        <f t="shared" ref="T40" si="13">T41</f>
        <v>0</v>
      </c>
      <c r="U40" s="197">
        <f t="shared" ref="U40" si="14">U41</f>
        <v>0</v>
      </c>
      <c r="V40" s="197">
        <f t="shared" ref="V40" si="15">V41</f>
        <v>0</v>
      </c>
      <c r="W40" s="197">
        <f t="shared" ref="W40" si="16">W41</f>
        <v>0</v>
      </c>
      <c r="X40" s="197">
        <f t="shared" ref="X40" si="17">X41</f>
        <v>0</v>
      </c>
      <c r="Y40" s="197">
        <f t="shared" ref="Y40" si="18">Y41</f>
        <v>1.05</v>
      </c>
      <c r="Z40" s="197">
        <f t="shared" ref="Z40" si="19">Z41</f>
        <v>0</v>
      </c>
      <c r="AA40" s="197">
        <f t="shared" ref="AA40" si="20">AA41</f>
        <v>0</v>
      </c>
    </row>
    <row r="41" spans="1:27" s="202" customFormat="1" x14ac:dyDescent="0.25">
      <c r="A41" s="199" t="s">
        <v>75</v>
      </c>
      <c r="B41" s="11" t="s">
        <v>76</v>
      </c>
      <c r="C41" s="200">
        <v>0</v>
      </c>
      <c r="D41" s="200">
        <f>SUM(D42:D45)</f>
        <v>13.121924</v>
      </c>
      <c r="E41" s="200">
        <f t="shared" ref="E41:AA41" si="21">SUM(E42:E45)</f>
        <v>0</v>
      </c>
      <c r="F41" s="200">
        <f t="shared" si="21"/>
        <v>13.121924</v>
      </c>
      <c r="G41" s="200">
        <f t="shared" si="21"/>
        <v>0</v>
      </c>
      <c r="H41" s="200">
        <f t="shared" si="21"/>
        <v>0</v>
      </c>
      <c r="I41" s="200">
        <f t="shared" si="21"/>
        <v>9.2809999999999988</v>
      </c>
      <c r="J41" s="200">
        <f t="shared" si="21"/>
        <v>0.91316400000000009</v>
      </c>
      <c r="K41" s="200">
        <f t="shared" si="21"/>
        <v>10.934936666666665</v>
      </c>
      <c r="L41" s="200"/>
      <c r="M41" s="200">
        <f t="shared" si="21"/>
        <v>10.934936666666665</v>
      </c>
      <c r="N41" s="200">
        <f t="shared" si="21"/>
        <v>0</v>
      </c>
      <c r="O41" s="200">
        <f t="shared" si="21"/>
        <v>0</v>
      </c>
      <c r="P41" s="200">
        <f t="shared" si="21"/>
        <v>0</v>
      </c>
      <c r="Q41" s="200">
        <f t="shared" si="21"/>
        <v>1.29</v>
      </c>
      <c r="R41" s="200">
        <f t="shared" si="21"/>
        <v>3.82</v>
      </c>
      <c r="S41" s="200">
        <f t="shared" si="21"/>
        <v>4.8419999999999996</v>
      </c>
      <c r="T41" s="200">
        <f t="shared" si="21"/>
        <v>0</v>
      </c>
      <c r="U41" s="200">
        <f t="shared" si="21"/>
        <v>0</v>
      </c>
      <c r="V41" s="200">
        <f t="shared" si="21"/>
        <v>0</v>
      </c>
      <c r="W41" s="200">
        <f t="shared" si="21"/>
        <v>0</v>
      </c>
      <c r="X41" s="200">
        <f t="shared" si="21"/>
        <v>0</v>
      </c>
      <c r="Y41" s="200">
        <f t="shared" si="21"/>
        <v>1.05</v>
      </c>
      <c r="Z41" s="200">
        <f t="shared" si="21"/>
        <v>0</v>
      </c>
      <c r="AA41" s="200">
        <f t="shared" si="21"/>
        <v>0</v>
      </c>
    </row>
    <row r="42" spans="1:27" s="409" customFormat="1" ht="94.5" x14ac:dyDescent="0.25">
      <c r="A42" s="14" t="s">
        <v>77</v>
      </c>
      <c r="B42" s="463" t="s">
        <v>917</v>
      </c>
      <c r="C42" s="395" t="str">
        <f>Ф2!C45</f>
        <v>J_006</v>
      </c>
      <c r="D42" s="395">
        <f>Ф2!U45</f>
        <v>3.3781639999999999</v>
      </c>
      <c r="E42" s="424" t="s">
        <v>530</v>
      </c>
      <c r="F42" s="395">
        <f>D42</f>
        <v>3.3781639999999999</v>
      </c>
      <c r="G42" s="395"/>
      <c r="H42" s="395"/>
      <c r="I42" s="395">
        <f>F42-J42</f>
        <v>2.4649999999999999</v>
      </c>
      <c r="J42" s="395">
        <f>Ф2!AR45</f>
        <v>0.91316400000000009</v>
      </c>
      <c r="K42" s="395">
        <f>Ф4!BY47</f>
        <v>2.8151366666666666</v>
      </c>
      <c r="L42" s="420">
        <v>2020</v>
      </c>
      <c r="M42" s="395">
        <f>K42</f>
        <v>2.8151366666666666</v>
      </c>
      <c r="N42" s="395" t="str">
        <f>Ф12!AC42</f>
        <v>Ликвидация аварийной (чрезвычайной) ситуации</v>
      </c>
      <c r="O42" s="395"/>
      <c r="P42" s="395"/>
      <c r="Q42" s="395">
        <v>0.24</v>
      </c>
      <c r="R42" s="395"/>
      <c r="S42" s="395">
        <v>1.022</v>
      </c>
      <c r="T42" s="395"/>
      <c r="U42" s="395"/>
      <c r="V42" s="395"/>
      <c r="W42" s="395"/>
      <c r="X42" s="395"/>
      <c r="Y42" s="395">
        <v>0.4</v>
      </c>
      <c r="Z42" s="395"/>
      <c r="AA42" s="395"/>
    </row>
    <row r="43" spans="1:27" s="409" customFormat="1" ht="94.5" x14ac:dyDescent="0.25">
      <c r="A43" s="448" t="s">
        <v>864</v>
      </c>
      <c r="B43" s="463" t="s">
        <v>918</v>
      </c>
      <c r="C43" s="395" t="str">
        <f>Ф2!C46</f>
        <v>K_008</v>
      </c>
      <c r="D43" s="395">
        <f>Ф2!U46</f>
        <v>5.9649299999999998</v>
      </c>
      <c r="E43" s="424" t="s">
        <v>530</v>
      </c>
      <c r="F43" s="395">
        <f t="shared" ref="F43:F44" si="22">D43</f>
        <v>5.9649299999999998</v>
      </c>
      <c r="G43" s="395"/>
      <c r="H43" s="395"/>
      <c r="I43" s="395">
        <f>Ф2!BA46</f>
        <v>3.5049999999999999</v>
      </c>
      <c r="J43" s="395"/>
      <c r="K43" s="395">
        <f>Ф4!BY48</f>
        <v>4.9707749999999997</v>
      </c>
      <c r="L43" s="420">
        <v>2021</v>
      </c>
      <c r="M43" s="395">
        <f t="shared" ref="M43:M44" si="23">K43</f>
        <v>4.9707749999999997</v>
      </c>
      <c r="N43" s="662" t="s">
        <v>489</v>
      </c>
      <c r="O43" s="395"/>
      <c r="P43" s="395"/>
      <c r="Q43" s="395">
        <v>0.35</v>
      </c>
      <c r="R43" s="395">
        <v>2.65</v>
      </c>
      <c r="S43" s="395">
        <v>2.65</v>
      </c>
      <c r="T43" s="395"/>
      <c r="U43" s="395"/>
      <c r="V43" s="395"/>
      <c r="W43" s="395"/>
      <c r="X43" s="395"/>
      <c r="Y43" s="395">
        <v>0.4</v>
      </c>
      <c r="Z43" s="395"/>
      <c r="AA43" s="395"/>
    </row>
    <row r="44" spans="1:27" s="409" customFormat="1" ht="94.5" x14ac:dyDescent="0.25">
      <c r="A44" s="448" t="s">
        <v>875</v>
      </c>
      <c r="B44" s="463" t="s">
        <v>919</v>
      </c>
      <c r="C44" s="395" t="str">
        <f>Ф2!C47</f>
        <v>K_009</v>
      </c>
      <c r="D44" s="395">
        <f>Ф2!U47</f>
        <v>3.7788299999999997</v>
      </c>
      <c r="E44" s="424" t="s">
        <v>530</v>
      </c>
      <c r="F44" s="395">
        <f t="shared" si="22"/>
        <v>3.7788299999999997</v>
      </c>
      <c r="G44" s="395"/>
      <c r="H44" s="395"/>
      <c r="I44" s="395">
        <f>Ф2!BA47</f>
        <v>3.3109999999999999</v>
      </c>
      <c r="J44" s="395">
        <f>Ф2!BC47</f>
        <v>0</v>
      </c>
      <c r="K44" s="395">
        <f>Ф4!BY49</f>
        <v>3.1490249999999995</v>
      </c>
      <c r="L44" s="420">
        <v>2021</v>
      </c>
      <c r="M44" s="395">
        <f t="shared" si="23"/>
        <v>3.1490249999999995</v>
      </c>
      <c r="N44" s="637"/>
      <c r="O44" s="395"/>
      <c r="P44" s="395"/>
      <c r="Q44" s="395">
        <v>0.7</v>
      </c>
      <c r="R44" s="395">
        <v>1.17</v>
      </c>
      <c r="S44" s="395">
        <v>1.17</v>
      </c>
      <c r="T44" s="395"/>
      <c r="U44" s="395"/>
      <c r="V44" s="395"/>
      <c r="W44" s="395"/>
      <c r="X44" s="395"/>
      <c r="Y44" s="395">
        <v>0.25</v>
      </c>
      <c r="Z44" s="395"/>
      <c r="AA44" s="395"/>
    </row>
    <row r="45" spans="1:27" s="409" customFormat="1" ht="94.5" x14ac:dyDescent="0.25">
      <c r="A45" s="14" t="s">
        <v>876</v>
      </c>
      <c r="B45" s="464" t="s">
        <v>920</v>
      </c>
      <c r="C45" s="395" t="str">
        <f>Ф2!C48</f>
        <v>I_003</v>
      </c>
      <c r="D45" s="395">
        <f>Ф2!BI48</f>
        <v>0</v>
      </c>
      <c r="E45" s="424" t="s">
        <v>530</v>
      </c>
      <c r="F45" s="395">
        <f>D45</f>
        <v>0</v>
      </c>
      <c r="G45" s="395">
        <v>0</v>
      </c>
      <c r="H45" s="395">
        <v>0</v>
      </c>
      <c r="I45" s="395">
        <f>F45-J45</f>
        <v>0</v>
      </c>
      <c r="J45" s="395">
        <f>Ф2!BM48</f>
        <v>0</v>
      </c>
      <c r="K45" s="395">
        <f>Ф4!BY50</f>
        <v>0</v>
      </c>
      <c r="L45" s="420"/>
      <c r="M45" s="395"/>
      <c r="N45" s="420"/>
      <c r="O45" s="395"/>
      <c r="P45" s="395"/>
      <c r="Q45" s="395"/>
      <c r="R45" s="395"/>
      <c r="S45" s="395"/>
      <c r="T45" s="395"/>
      <c r="U45" s="395"/>
      <c r="V45" s="395">
        <v>0</v>
      </c>
      <c r="W45" s="395">
        <v>0</v>
      </c>
      <c r="X45" s="395">
        <v>0</v>
      </c>
      <c r="Y45" s="395">
        <v>0</v>
      </c>
      <c r="Z45" s="395">
        <v>0</v>
      </c>
      <c r="AA45" s="395">
        <v>0</v>
      </c>
    </row>
    <row r="46" spans="1:27" s="202" customFormat="1" ht="31.5" hidden="1" x14ac:dyDescent="0.25">
      <c r="A46" s="199" t="s">
        <v>117</v>
      </c>
      <c r="B46" s="11" t="s">
        <v>118</v>
      </c>
      <c r="C46" s="200"/>
      <c r="D46" s="200"/>
      <c r="E46" s="200"/>
      <c r="F46" s="200"/>
      <c r="G46" s="200"/>
      <c r="H46" s="200"/>
      <c r="I46" s="200"/>
      <c r="J46" s="200"/>
      <c r="K46" s="200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</row>
    <row r="47" spans="1:27" s="198" customFormat="1" ht="31.5" x14ac:dyDescent="0.25">
      <c r="A47" s="196" t="s">
        <v>119</v>
      </c>
      <c r="B47" s="65" t="s">
        <v>120</v>
      </c>
      <c r="C47" s="197">
        <v>0</v>
      </c>
      <c r="D47" s="197">
        <f>D52</f>
        <v>0</v>
      </c>
      <c r="E47" s="197">
        <v>0</v>
      </c>
      <c r="F47" s="197">
        <f>F52</f>
        <v>0</v>
      </c>
      <c r="G47" s="197">
        <v>0</v>
      </c>
      <c r="H47" s="197">
        <v>0</v>
      </c>
      <c r="I47" s="197">
        <f>I52</f>
        <v>0</v>
      </c>
      <c r="J47" s="197">
        <v>0</v>
      </c>
      <c r="K47" s="197">
        <f>K52</f>
        <v>0</v>
      </c>
      <c r="L47" s="197">
        <v>0</v>
      </c>
      <c r="M47" s="197">
        <f>M52</f>
        <v>0</v>
      </c>
      <c r="N47" s="197">
        <v>0</v>
      </c>
      <c r="O47" s="197">
        <v>0</v>
      </c>
      <c r="P47" s="197">
        <v>0</v>
      </c>
      <c r="Q47" s="197">
        <v>0</v>
      </c>
      <c r="R47" s="197">
        <v>0</v>
      </c>
      <c r="S47" s="197">
        <v>0</v>
      </c>
      <c r="T47" s="197">
        <v>0</v>
      </c>
      <c r="U47" s="197">
        <v>0</v>
      </c>
      <c r="V47" s="197">
        <v>0</v>
      </c>
      <c r="W47" s="197">
        <v>0</v>
      </c>
      <c r="X47" s="197">
        <v>0</v>
      </c>
      <c r="Y47" s="197">
        <v>0</v>
      </c>
      <c r="Z47" s="197">
        <v>0</v>
      </c>
      <c r="AA47" s="197">
        <v>0</v>
      </c>
    </row>
    <row r="48" spans="1:27" s="202" customFormat="1" ht="31.5" hidden="1" outlineLevel="1" x14ac:dyDescent="0.25">
      <c r="A48" s="199" t="s">
        <v>121</v>
      </c>
      <c r="B48" s="11" t="s">
        <v>122</v>
      </c>
      <c r="C48" s="200">
        <v>0</v>
      </c>
      <c r="D48" s="200"/>
      <c r="E48" s="200">
        <v>0</v>
      </c>
      <c r="F48" s="200"/>
      <c r="G48" s="200">
        <v>0</v>
      </c>
      <c r="H48" s="200">
        <v>0</v>
      </c>
      <c r="I48" s="200"/>
      <c r="J48" s="200">
        <v>0</v>
      </c>
      <c r="K48" s="200"/>
      <c r="L48" s="200">
        <v>0</v>
      </c>
      <c r="M48" s="200"/>
      <c r="N48" s="200">
        <v>0</v>
      </c>
      <c r="O48" s="200">
        <v>0</v>
      </c>
      <c r="P48" s="200">
        <v>0</v>
      </c>
      <c r="Q48" s="200">
        <v>0</v>
      </c>
      <c r="R48" s="200">
        <v>0</v>
      </c>
      <c r="S48" s="200">
        <v>0</v>
      </c>
      <c r="T48" s="200">
        <v>0</v>
      </c>
      <c r="U48" s="200">
        <v>0</v>
      </c>
      <c r="V48" s="200">
        <v>0</v>
      </c>
      <c r="W48" s="200">
        <v>0</v>
      </c>
      <c r="X48" s="200">
        <v>0</v>
      </c>
      <c r="Y48" s="200">
        <v>0</v>
      </c>
      <c r="Z48" s="200">
        <v>0</v>
      </c>
      <c r="AA48" s="200">
        <v>0</v>
      </c>
    </row>
    <row r="49" spans="1:27" s="202" customFormat="1" ht="31.5" hidden="1" outlineLevel="1" x14ac:dyDescent="0.25">
      <c r="A49" s="199" t="s">
        <v>123</v>
      </c>
      <c r="B49" s="11" t="s">
        <v>50</v>
      </c>
      <c r="C49" s="197">
        <v>0</v>
      </c>
      <c r="D49" s="200"/>
      <c r="E49" s="197">
        <v>0</v>
      </c>
      <c r="F49" s="200"/>
      <c r="G49" s="197">
        <v>0</v>
      </c>
      <c r="H49" s="197">
        <v>0</v>
      </c>
      <c r="I49" s="200"/>
      <c r="J49" s="197">
        <v>0</v>
      </c>
      <c r="K49" s="200"/>
      <c r="L49" s="197">
        <v>0</v>
      </c>
      <c r="M49" s="200"/>
      <c r="N49" s="197">
        <v>0</v>
      </c>
      <c r="O49" s="197">
        <v>0</v>
      </c>
      <c r="P49" s="197">
        <v>0</v>
      </c>
      <c r="Q49" s="197">
        <v>0</v>
      </c>
      <c r="R49" s="197">
        <v>0</v>
      </c>
      <c r="S49" s="197">
        <v>0</v>
      </c>
      <c r="T49" s="197">
        <v>0</v>
      </c>
      <c r="U49" s="197">
        <v>0</v>
      </c>
      <c r="V49" s="197">
        <v>0</v>
      </c>
      <c r="W49" s="197">
        <v>0</v>
      </c>
      <c r="X49" s="197">
        <v>0</v>
      </c>
      <c r="Y49" s="197">
        <v>0</v>
      </c>
      <c r="Z49" s="197">
        <v>0</v>
      </c>
      <c r="AA49" s="197">
        <v>0</v>
      </c>
    </row>
    <row r="50" spans="1:27" s="202" customFormat="1" hidden="1" outlineLevel="1" x14ac:dyDescent="0.25">
      <c r="A50" s="199" t="s">
        <v>51</v>
      </c>
      <c r="B50" s="11" t="s">
        <v>52</v>
      </c>
      <c r="C50" s="200">
        <v>0</v>
      </c>
      <c r="D50" s="200"/>
      <c r="E50" s="200">
        <v>0</v>
      </c>
      <c r="F50" s="200"/>
      <c r="G50" s="200">
        <v>0</v>
      </c>
      <c r="H50" s="200">
        <v>0</v>
      </c>
      <c r="I50" s="200"/>
      <c r="J50" s="200">
        <v>0</v>
      </c>
      <c r="K50" s="200"/>
      <c r="L50" s="200">
        <v>0</v>
      </c>
      <c r="M50" s="200"/>
      <c r="N50" s="200">
        <v>0</v>
      </c>
      <c r="O50" s="200">
        <v>0</v>
      </c>
      <c r="P50" s="200">
        <v>0</v>
      </c>
      <c r="Q50" s="200">
        <v>0</v>
      </c>
      <c r="R50" s="200">
        <v>0</v>
      </c>
      <c r="S50" s="200">
        <v>0</v>
      </c>
      <c r="T50" s="200">
        <v>0</v>
      </c>
      <c r="U50" s="200">
        <v>0</v>
      </c>
      <c r="V50" s="200">
        <v>0</v>
      </c>
      <c r="W50" s="200">
        <v>0</v>
      </c>
      <c r="X50" s="200">
        <v>0</v>
      </c>
      <c r="Y50" s="200">
        <v>0</v>
      </c>
      <c r="Z50" s="200">
        <v>0</v>
      </c>
      <c r="AA50" s="200">
        <v>0</v>
      </c>
    </row>
    <row r="51" spans="1:27" s="202" customFormat="1" ht="31.5" hidden="1" outlineLevel="1" x14ac:dyDescent="0.25">
      <c r="A51" s="199" t="s">
        <v>53</v>
      </c>
      <c r="B51" s="11" t="s">
        <v>54</v>
      </c>
      <c r="C51" s="197">
        <v>0</v>
      </c>
      <c r="D51" s="200"/>
      <c r="E51" s="197">
        <v>0</v>
      </c>
      <c r="F51" s="200"/>
      <c r="G51" s="197">
        <v>0</v>
      </c>
      <c r="H51" s="197">
        <v>0</v>
      </c>
      <c r="I51" s="200"/>
      <c r="J51" s="197">
        <v>0</v>
      </c>
      <c r="K51" s="200"/>
      <c r="L51" s="197">
        <v>0</v>
      </c>
      <c r="M51" s="200"/>
      <c r="N51" s="197">
        <v>0</v>
      </c>
      <c r="O51" s="197">
        <v>0</v>
      </c>
      <c r="P51" s="197">
        <v>0</v>
      </c>
      <c r="Q51" s="197">
        <v>0</v>
      </c>
      <c r="R51" s="197">
        <v>0</v>
      </c>
      <c r="S51" s="197">
        <v>0</v>
      </c>
      <c r="T51" s="197">
        <v>0</v>
      </c>
      <c r="U51" s="197">
        <v>0</v>
      </c>
      <c r="V51" s="197">
        <v>0</v>
      </c>
      <c r="W51" s="197">
        <v>0</v>
      </c>
      <c r="X51" s="197">
        <v>0</v>
      </c>
      <c r="Y51" s="197">
        <v>0</v>
      </c>
      <c r="Z51" s="197">
        <v>0</v>
      </c>
      <c r="AA51" s="197">
        <v>0</v>
      </c>
    </row>
    <row r="52" spans="1:27" s="202" customFormat="1" ht="31.5" collapsed="1" x14ac:dyDescent="0.25">
      <c r="A52" s="199" t="s">
        <v>55</v>
      </c>
      <c r="B52" s="11" t="s">
        <v>56</v>
      </c>
      <c r="C52" s="200">
        <v>0</v>
      </c>
      <c r="D52" s="200">
        <v>0</v>
      </c>
      <c r="E52" s="200">
        <v>0</v>
      </c>
      <c r="F52" s="200">
        <v>0</v>
      </c>
      <c r="G52" s="200">
        <v>0</v>
      </c>
      <c r="H52" s="200">
        <v>0</v>
      </c>
      <c r="I52" s="200">
        <v>0</v>
      </c>
      <c r="J52" s="200">
        <v>0</v>
      </c>
      <c r="K52" s="200">
        <v>0</v>
      </c>
      <c r="L52" s="200">
        <v>0</v>
      </c>
      <c r="M52" s="200">
        <v>0</v>
      </c>
      <c r="N52" s="200">
        <v>0</v>
      </c>
      <c r="O52" s="200">
        <v>0</v>
      </c>
      <c r="P52" s="200">
        <v>0</v>
      </c>
      <c r="Q52" s="200">
        <v>0</v>
      </c>
      <c r="R52" s="200">
        <v>0</v>
      </c>
      <c r="S52" s="200">
        <v>0</v>
      </c>
      <c r="T52" s="200">
        <v>0</v>
      </c>
      <c r="U52" s="200">
        <v>0</v>
      </c>
      <c r="V52" s="200">
        <v>0</v>
      </c>
      <c r="W52" s="200">
        <v>0</v>
      </c>
      <c r="X52" s="200">
        <v>0</v>
      </c>
      <c r="Y52" s="200">
        <v>0</v>
      </c>
      <c r="Z52" s="200">
        <v>0</v>
      </c>
      <c r="AA52" s="353">
        <v>0</v>
      </c>
    </row>
    <row r="53" spans="1:27" s="135" customFormat="1" ht="31.5" hidden="1" outlineLevel="1" x14ac:dyDescent="0.25">
      <c r="A53" s="14" t="s">
        <v>57</v>
      </c>
      <c r="B53" s="11" t="s">
        <v>58</v>
      </c>
      <c r="C53" s="128"/>
      <c r="D53" s="128"/>
      <c r="E53" s="126"/>
      <c r="F53" s="126"/>
      <c r="G53" s="128"/>
      <c r="H53" s="125"/>
      <c r="I53" s="125"/>
      <c r="J53" s="127"/>
      <c r="K53" s="128"/>
      <c r="L53" s="336"/>
      <c r="M53" s="336"/>
      <c r="N53" s="336"/>
      <c r="O53" s="336"/>
      <c r="P53" s="336"/>
      <c r="Q53" s="336"/>
      <c r="R53" s="336"/>
      <c r="S53" s="336"/>
      <c r="T53" s="336"/>
      <c r="U53" s="336"/>
      <c r="V53" s="336"/>
      <c r="W53" s="336"/>
      <c r="X53" s="336"/>
      <c r="Y53" s="336"/>
      <c r="Z53" s="336"/>
      <c r="AA53" s="337"/>
    </row>
    <row r="54" spans="1:27" ht="31.5" hidden="1" outlineLevel="1" x14ac:dyDescent="0.25">
      <c r="A54" s="14" t="s">
        <v>59</v>
      </c>
      <c r="B54" s="11" t="s">
        <v>60</v>
      </c>
      <c r="C54" s="17"/>
      <c r="D54" s="17"/>
      <c r="E54" s="47"/>
      <c r="F54" s="47"/>
      <c r="G54" s="17"/>
      <c r="H54" s="17"/>
      <c r="I54" s="17"/>
      <c r="J54" s="52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334"/>
    </row>
    <row r="55" spans="1:27" ht="31.5" hidden="1" outlineLevel="1" x14ac:dyDescent="0.25">
      <c r="A55" s="14" t="s">
        <v>61</v>
      </c>
      <c r="B55" s="11" t="s">
        <v>62</v>
      </c>
      <c r="C55" s="17"/>
      <c r="D55" s="17"/>
      <c r="E55" s="47"/>
      <c r="F55" s="47"/>
      <c r="G55" s="17"/>
      <c r="H55" s="17"/>
      <c r="I55" s="17"/>
      <c r="J55" s="52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334"/>
    </row>
    <row r="56" spans="1:27" s="25" customFormat="1" ht="31.5" hidden="1" outlineLevel="1" x14ac:dyDescent="0.25">
      <c r="A56" s="22" t="s">
        <v>63</v>
      </c>
      <c r="B56" s="283" t="s">
        <v>64</v>
      </c>
      <c r="C56" s="24"/>
      <c r="D56" s="24"/>
      <c r="E56" s="48"/>
      <c r="F56" s="48"/>
      <c r="G56" s="24"/>
      <c r="H56" s="24"/>
      <c r="I56" s="24"/>
      <c r="J56" s="53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334"/>
    </row>
    <row r="57" spans="1:27" hidden="1" outlineLevel="1" x14ac:dyDescent="0.25">
      <c r="A57" s="14" t="s">
        <v>65</v>
      </c>
      <c r="B57" s="11" t="s">
        <v>66</v>
      </c>
      <c r="C57" s="17"/>
      <c r="D57" s="17"/>
      <c r="E57" s="47"/>
      <c r="F57" s="47"/>
      <c r="G57" s="17"/>
      <c r="H57" s="17"/>
      <c r="I57" s="17"/>
      <c r="J57" s="52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334"/>
    </row>
    <row r="58" spans="1:27" ht="31.5" hidden="1" outlineLevel="1" x14ac:dyDescent="0.25">
      <c r="A58" s="14" t="s">
        <v>67</v>
      </c>
      <c r="B58" s="11" t="s">
        <v>68</v>
      </c>
      <c r="C58" s="17"/>
      <c r="D58" s="17"/>
      <c r="E58" s="47"/>
      <c r="F58" s="47"/>
      <c r="G58" s="17"/>
      <c r="H58" s="17"/>
      <c r="I58" s="17"/>
      <c r="J58" s="52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334"/>
    </row>
    <row r="59" spans="1:27" s="28" customFormat="1" ht="47.25" hidden="1" outlineLevel="1" collapsed="1" x14ac:dyDescent="0.25">
      <c r="A59" s="20" t="s">
        <v>69</v>
      </c>
      <c r="B59" s="284" t="s">
        <v>70</v>
      </c>
      <c r="C59" s="27"/>
      <c r="D59" s="27"/>
      <c r="E59" s="49"/>
      <c r="F59" s="49"/>
      <c r="G59" s="27"/>
      <c r="H59" s="27"/>
      <c r="I59" s="27"/>
      <c r="J59" s="54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338"/>
    </row>
    <row r="60" spans="1:27" s="25" customFormat="1" ht="31.5" hidden="1" outlineLevel="1" x14ac:dyDescent="0.25">
      <c r="A60" s="22" t="s">
        <v>71</v>
      </c>
      <c r="B60" s="283" t="s">
        <v>72</v>
      </c>
      <c r="C60" s="24"/>
      <c r="D60" s="24"/>
      <c r="E60" s="48"/>
      <c r="F60" s="48"/>
      <c r="G60" s="24"/>
      <c r="H60" s="24"/>
      <c r="I60" s="24"/>
      <c r="J60" s="53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334"/>
    </row>
    <row r="61" spans="1:27" s="25" customFormat="1" ht="31.5" hidden="1" outlineLevel="1" x14ac:dyDescent="0.25">
      <c r="A61" s="22" t="s">
        <v>73</v>
      </c>
      <c r="B61" s="283" t="s">
        <v>74</v>
      </c>
      <c r="C61" s="24"/>
      <c r="D61" s="24"/>
      <c r="E61" s="48"/>
      <c r="F61" s="48"/>
      <c r="G61" s="24"/>
      <c r="H61" s="24"/>
      <c r="I61" s="24"/>
      <c r="J61" s="53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334"/>
    </row>
    <row r="62" spans="1:27" s="28" customFormat="1" collapsed="1" x14ac:dyDescent="0.25">
      <c r="A62" s="20" t="s">
        <v>680</v>
      </c>
      <c r="B62" s="284" t="s">
        <v>681</v>
      </c>
      <c r="C62" s="27"/>
      <c r="D62" s="286">
        <f>D63</f>
        <v>4.2169739999999996</v>
      </c>
      <c r="E62" s="286"/>
      <c r="F62" s="286">
        <f t="shared" ref="F62:I62" si="24">F63</f>
        <v>4.2169739999999996</v>
      </c>
      <c r="G62" s="286">
        <v>0</v>
      </c>
      <c r="H62" s="286">
        <v>0</v>
      </c>
      <c r="I62" s="286">
        <f t="shared" si="24"/>
        <v>0</v>
      </c>
      <c r="J62" s="286">
        <f t="shared" ref="J62" si="25">J63</f>
        <v>4.2169999999999996</v>
      </c>
      <c r="K62" s="286">
        <f t="shared" ref="K62" si="26">K63</f>
        <v>3.5141449999999996</v>
      </c>
      <c r="L62" s="213" t="s">
        <v>124</v>
      </c>
      <c r="M62" s="286">
        <f t="shared" ref="M62" si="27">M63</f>
        <v>3.5141449999999996</v>
      </c>
      <c r="N62" s="286"/>
      <c r="O62" s="286">
        <f t="shared" ref="O62" si="28">O63</f>
        <v>0</v>
      </c>
      <c r="P62" s="286">
        <f t="shared" ref="P62" si="29">P63</f>
        <v>0</v>
      </c>
      <c r="Q62" s="286">
        <f t="shared" ref="Q62" si="30">Q63</f>
        <v>0</v>
      </c>
      <c r="R62" s="286">
        <f t="shared" ref="R62" si="31">R63</f>
        <v>0</v>
      </c>
      <c r="S62" s="286">
        <f t="shared" ref="S62" si="32">S63</f>
        <v>0</v>
      </c>
      <c r="T62" s="286">
        <f t="shared" ref="T62" si="33">T63</f>
        <v>0</v>
      </c>
      <c r="U62" s="286">
        <f t="shared" ref="U62" si="34">U63</f>
        <v>0</v>
      </c>
      <c r="V62" s="286">
        <f t="shared" ref="V62" si="35">V63</f>
        <v>0</v>
      </c>
      <c r="W62" s="286">
        <f t="shared" ref="W62" si="36">W63</f>
        <v>0</v>
      </c>
      <c r="X62" s="286">
        <f t="shared" ref="X62" si="37">X63</f>
        <v>0</v>
      </c>
      <c r="Y62" s="286">
        <f t="shared" ref="Y62" si="38">Y63</f>
        <v>0</v>
      </c>
      <c r="Z62" s="286">
        <f t="shared" ref="Z62" si="39">Z63</f>
        <v>0</v>
      </c>
      <c r="AA62" s="286">
        <f t="shared" ref="AA62" si="40">AA63</f>
        <v>0</v>
      </c>
    </row>
    <row r="63" spans="1:27" s="389" customFormat="1" ht="148.5" customHeight="1" x14ac:dyDescent="0.25">
      <c r="A63" s="385" t="s">
        <v>682</v>
      </c>
      <c r="B63" s="405" t="s">
        <v>683</v>
      </c>
      <c r="C63" s="395" t="str">
        <f>Ф2!C67</f>
        <v>J_007</v>
      </c>
      <c r="D63" s="395">
        <f>Ф2!BI67</f>
        <v>4.2169739999999996</v>
      </c>
      <c r="E63" s="424" t="s">
        <v>707</v>
      </c>
      <c r="F63" s="395">
        <f>D63</f>
        <v>4.2169739999999996</v>
      </c>
      <c r="G63" s="395"/>
      <c r="H63" s="395"/>
      <c r="I63" s="395">
        <f>Ф2!BL67</f>
        <v>0</v>
      </c>
      <c r="J63" s="395">
        <f>Ф2!BM67</f>
        <v>4.2169999999999996</v>
      </c>
      <c r="K63" s="395">
        <f>Ф4!BY69</f>
        <v>3.5141449999999996</v>
      </c>
      <c r="L63" s="420">
        <v>2020</v>
      </c>
      <c r="M63" s="395">
        <f>K63</f>
        <v>3.5141449999999996</v>
      </c>
      <c r="N63" s="420" t="s">
        <v>755</v>
      </c>
      <c r="O63" s="404"/>
      <c r="P63" s="404"/>
      <c r="Q63" s="404"/>
      <c r="R63" s="404"/>
      <c r="S63" s="404"/>
      <c r="T63" s="404"/>
      <c r="U63" s="404"/>
      <c r="V63" s="404"/>
      <c r="W63" s="404"/>
      <c r="X63" s="404"/>
      <c r="Y63" s="404"/>
      <c r="Z63" s="404"/>
      <c r="AA63" s="404"/>
    </row>
    <row r="64" spans="1:27" s="389" customFormat="1" ht="148.5" customHeight="1" x14ac:dyDescent="0.25">
      <c r="A64" s="385" t="s">
        <v>1524</v>
      </c>
      <c r="B64" s="405" t="str">
        <f>Ф3!B68</f>
        <v>Приобретение грузового автомобиля 2 шт.</v>
      </c>
      <c r="C64" s="395" t="str">
        <f>Ф2!C68</f>
        <v>L_010</v>
      </c>
      <c r="D64" s="395">
        <f>Ф2!BI68</f>
        <v>2.7065399999999999</v>
      </c>
      <c r="E64" s="424" t="s">
        <v>707</v>
      </c>
      <c r="F64" s="395">
        <f>D64</f>
        <v>2.7065399999999999</v>
      </c>
      <c r="G64" s="395"/>
      <c r="H64" s="395"/>
      <c r="I64" s="395">
        <f>Ф2!BL68</f>
        <v>0</v>
      </c>
      <c r="J64" s="395">
        <f>Ф2!BM68</f>
        <v>2.7065399999999999</v>
      </c>
      <c r="K64" s="395">
        <f>Ф4!BY70</f>
        <v>2.2554500000000002</v>
      </c>
      <c r="L64" s="420">
        <v>2021</v>
      </c>
      <c r="M64" s="395">
        <f>K64</f>
        <v>2.2554500000000002</v>
      </c>
      <c r="N64" s="420" t="s">
        <v>755</v>
      </c>
      <c r="O64" s="404"/>
      <c r="P64" s="404"/>
      <c r="Q64" s="404"/>
      <c r="R64" s="404"/>
      <c r="S64" s="404"/>
      <c r="T64" s="404"/>
      <c r="U64" s="404"/>
      <c r="V64" s="404"/>
      <c r="W64" s="404"/>
      <c r="X64" s="404"/>
      <c r="Y64" s="404"/>
      <c r="Z64" s="404"/>
      <c r="AA64" s="404"/>
    </row>
    <row r="66" spans="1:14" x14ac:dyDescent="0.25">
      <c r="J66"/>
      <c r="K66" s="55"/>
      <c r="N66" s="55"/>
    </row>
    <row r="67" spans="1:14" x14ac:dyDescent="0.25">
      <c r="M67" s="55"/>
    </row>
    <row r="68" spans="1:14" x14ac:dyDescent="0.25">
      <c r="M68" s="55"/>
    </row>
    <row r="69" spans="1:14" ht="18.75" x14ac:dyDescent="0.25">
      <c r="B69" s="296" t="s">
        <v>79</v>
      </c>
      <c r="C69" s="297"/>
      <c r="D69" s="297"/>
      <c r="E69" s="13" t="s">
        <v>1526</v>
      </c>
      <c r="M69" s="55"/>
    </row>
    <row r="70" spans="1:14" ht="18.75" x14ac:dyDescent="0.25">
      <c r="B70" s="296"/>
      <c r="C70" s="297"/>
      <c r="D70" s="297"/>
      <c r="E70" s="297"/>
      <c r="M70" s="55"/>
    </row>
    <row r="71" spans="1:14" ht="18.75" x14ac:dyDescent="0.25">
      <c r="B71" s="296"/>
      <c r="C71" s="297"/>
      <c r="D71" s="297"/>
      <c r="E71" s="297"/>
      <c r="M71" s="55"/>
    </row>
    <row r="72" spans="1:14" x14ac:dyDescent="0.25">
      <c r="M72" s="55"/>
    </row>
    <row r="73" spans="1:14" x14ac:dyDescent="0.25">
      <c r="M73" s="55"/>
    </row>
    <row r="75" spans="1:14" s="41" customFormat="1" x14ac:dyDescent="0.25">
      <c r="A75" s="613" t="s">
        <v>213</v>
      </c>
      <c r="B75" s="613"/>
      <c r="C75" s="613"/>
      <c r="D75" s="613"/>
      <c r="E75" s="613"/>
      <c r="F75" s="613"/>
      <c r="G75" s="613"/>
      <c r="H75" s="613"/>
      <c r="I75" s="613"/>
      <c r="J75" s="613"/>
      <c r="K75" s="613"/>
    </row>
    <row r="76" spans="1:14" s="41" customFormat="1" x14ac:dyDescent="0.25">
      <c r="A76" s="596" t="s">
        <v>214</v>
      </c>
      <c r="B76" s="596"/>
      <c r="C76" s="596"/>
      <c r="D76" s="596"/>
      <c r="E76" s="596"/>
      <c r="F76" s="596"/>
      <c r="G76" s="596"/>
      <c r="H76" s="596"/>
      <c r="I76" s="596"/>
      <c r="J76" s="596"/>
      <c r="K76" s="596"/>
    </row>
    <row r="77" spans="1:14" s="41" customFormat="1" x14ac:dyDescent="0.25">
      <c r="A77" s="596" t="s">
        <v>215</v>
      </c>
      <c r="B77" s="596"/>
      <c r="C77" s="596"/>
      <c r="D77" s="596"/>
      <c r="E77" s="596"/>
      <c r="F77" s="596"/>
      <c r="G77" s="596"/>
      <c r="H77" s="596"/>
      <c r="I77" s="596"/>
      <c r="J77" s="596"/>
      <c r="K77" s="596"/>
    </row>
    <row r="78" spans="1:14" s="41" customFormat="1" x14ac:dyDescent="0.25">
      <c r="A78" s="596" t="s">
        <v>216</v>
      </c>
      <c r="B78" s="596"/>
      <c r="C78" s="596"/>
      <c r="D78" s="596"/>
      <c r="E78" s="596"/>
      <c r="F78" s="596"/>
      <c r="G78" s="596"/>
      <c r="H78" s="596"/>
      <c r="I78" s="596"/>
      <c r="J78" s="596"/>
      <c r="K78" s="596"/>
    </row>
  </sheetData>
  <mergeCells count="29">
    <mergeCell ref="N43:N44"/>
    <mergeCell ref="N37:N38"/>
    <mergeCell ref="L8:M9"/>
    <mergeCell ref="A78:K78"/>
    <mergeCell ref="A75:K75"/>
    <mergeCell ref="A76:K76"/>
    <mergeCell ref="A77:K77"/>
    <mergeCell ref="E8:E10"/>
    <mergeCell ref="F8:J9"/>
    <mergeCell ref="K8:K10"/>
    <mergeCell ref="A8:A10"/>
    <mergeCell ref="B8:B10"/>
    <mergeCell ref="C8:C10"/>
    <mergeCell ref="D8:D10"/>
    <mergeCell ref="E37:E38"/>
    <mergeCell ref="N8:N10"/>
    <mergeCell ref="A1:U1"/>
    <mergeCell ref="A3:U3"/>
    <mergeCell ref="A4:U4"/>
    <mergeCell ref="A6:U6"/>
    <mergeCell ref="A7:T7"/>
    <mergeCell ref="O8:O10"/>
    <mergeCell ref="P8:AA8"/>
    <mergeCell ref="P9:Q9"/>
    <mergeCell ref="R9:S9"/>
    <mergeCell ref="T9:U9"/>
    <mergeCell ref="V9:W9"/>
    <mergeCell ref="X9:Y9"/>
    <mergeCell ref="Z9:AA9"/>
  </mergeCells>
  <pageMargins left="0.7" right="0.7" top="0.75" bottom="0.75" header="0.3" footer="0.3"/>
  <pageSetup paperSize="9" scale="3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U84"/>
  <sheetViews>
    <sheetView topLeftCell="A10" workbookViewId="0">
      <selection activeCell="D21" sqref="D21"/>
    </sheetView>
  </sheetViews>
  <sheetFormatPr defaultColWidth="9.140625" defaultRowHeight="15" x14ac:dyDescent="0.25"/>
  <cols>
    <col min="1" max="1" width="12" style="66" customWidth="1"/>
    <col min="2" max="2" width="42.7109375" style="67" customWidth="1"/>
    <col min="3" max="3" width="24.42578125" style="67" customWidth="1"/>
    <col min="4" max="4" width="21.42578125" style="67" customWidth="1"/>
    <col min="5" max="5" width="12.42578125" style="67" customWidth="1"/>
    <col min="6" max="6" width="9.7109375" style="67" customWidth="1"/>
    <col min="7" max="7" width="10.85546875" style="67" customWidth="1"/>
    <col min="8" max="8" width="11.140625" style="67" customWidth="1"/>
    <col min="9" max="12" width="10.7109375" style="67" customWidth="1"/>
    <col min="13" max="16384" width="9.140625" style="67"/>
  </cols>
  <sheetData>
    <row r="1" spans="1:21" ht="18.75" x14ac:dyDescent="0.25">
      <c r="G1" s="68" t="s">
        <v>196</v>
      </c>
    </row>
    <row r="2" spans="1:21" ht="18.75" x14ac:dyDescent="0.3">
      <c r="G2" s="69" t="s">
        <v>197</v>
      </c>
    </row>
    <row r="3" spans="1:21" ht="18.75" x14ac:dyDescent="0.3">
      <c r="G3" s="69" t="s">
        <v>198</v>
      </c>
    </row>
    <row r="5" spans="1:21" ht="33" customHeight="1" x14ac:dyDescent="0.25">
      <c r="A5" s="689" t="s">
        <v>199</v>
      </c>
      <c r="B5" s="689"/>
      <c r="C5" s="689"/>
      <c r="D5" s="689"/>
      <c r="E5" s="689"/>
      <c r="F5" s="689"/>
      <c r="G5" s="689"/>
      <c r="H5" s="70"/>
      <c r="I5" s="70"/>
      <c r="J5" s="70"/>
      <c r="K5" s="70"/>
      <c r="L5" s="70"/>
    </row>
    <row r="6" spans="1:21" ht="15.75" x14ac:dyDescent="0.25">
      <c r="A6" s="71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21" ht="15.75" x14ac:dyDescent="0.25">
      <c r="A7" s="640" t="s">
        <v>200</v>
      </c>
      <c r="B7" s="640"/>
      <c r="C7" s="640"/>
      <c r="D7" s="640"/>
      <c r="E7" s="640"/>
      <c r="F7" s="640"/>
      <c r="G7" s="640"/>
      <c r="H7" s="73"/>
      <c r="I7" s="73"/>
      <c r="J7" s="73"/>
      <c r="K7" s="73"/>
      <c r="L7" s="73"/>
      <c r="M7" s="74"/>
      <c r="N7" s="74"/>
      <c r="O7" s="74"/>
      <c r="P7" s="74"/>
      <c r="Q7" s="74"/>
      <c r="R7" s="74"/>
      <c r="S7" s="74"/>
      <c r="T7" s="75"/>
      <c r="U7" s="13"/>
    </row>
    <row r="8" spans="1:21" ht="15.75" x14ac:dyDescent="0.25">
      <c r="A8" s="674" t="s">
        <v>3</v>
      </c>
      <c r="B8" s="674"/>
      <c r="C8" s="674"/>
      <c r="D8" s="674"/>
      <c r="E8" s="674"/>
      <c r="F8" s="674"/>
      <c r="G8" s="674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5"/>
      <c r="U8" s="13"/>
    </row>
    <row r="9" spans="1:21" ht="15.75" x14ac:dyDescent="0.2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7"/>
      <c r="N9" s="77"/>
      <c r="O9" s="77"/>
      <c r="P9" s="77"/>
      <c r="Q9" s="77"/>
      <c r="R9" s="77"/>
      <c r="S9" s="77"/>
      <c r="T9" s="75"/>
      <c r="U9" s="13"/>
    </row>
    <row r="10" spans="1:21" ht="15.75" x14ac:dyDescent="0.25">
      <c r="A10" s="593" t="s">
        <v>885</v>
      </c>
      <c r="B10" s="593"/>
      <c r="C10" s="593"/>
      <c r="D10" s="593"/>
      <c r="E10" s="593"/>
      <c r="F10" s="593"/>
      <c r="G10" s="593"/>
      <c r="H10" s="78"/>
      <c r="I10" s="78"/>
      <c r="J10" s="78"/>
      <c r="K10" s="78"/>
      <c r="L10" s="78"/>
    </row>
    <row r="11" spans="1:21" s="79" customFormat="1" x14ac:dyDescent="0.25">
      <c r="B11" s="67"/>
      <c r="C11" s="67"/>
      <c r="D11" s="67"/>
      <c r="E11" s="67"/>
      <c r="F11" s="67"/>
      <c r="G11" s="67"/>
      <c r="H11" s="80"/>
    </row>
    <row r="12" spans="1:21" s="81" customFormat="1" ht="34.5" customHeight="1" x14ac:dyDescent="0.25">
      <c r="A12" s="690" t="s">
        <v>201</v>
      </c>
      <c r="B12" s="691" t="s">
        <v>202</v>
      </c>
      <c r="C12" s="691" t="s">
        <v>203</v>
      </c>
      <c r="D12" s="691" t="s">
        <v>204</v>
      </c>
      <c r="E12" s="692" t="s">
        <v>205</v>
      </c>
      <c r="F12" s="693"/>
      <c r="G12" s="694"/>
    </row>
    <row r="13" spans="1:21" s="79" customFormat="1" ht="34.5" customHeight="1" x14ac:dyDescent="0.25">
      <c r="A13" s="690"/>
      <c r="B13" s="691"/>
      <c r="C13" s="691"/>
      <c r="D13" s="691"/>
      <c r="E13" s="82" t="s">
        <v>206</v>
      </c>
      <c r="F13" s="82">
        <v>2020</v>
      </c>
      <c r="G13" s="82">
        <v>2021</v>
      </c>
    </row>
    <row r="14" spans="1:21" s="79" customFormat="1" ht="15.75" customHeight="1" x14ac:dyDescent="0.25">
      <c r="A14" s="83">
        <v>1</v>
      </c>
      <c r="B14" s="84">
        <v>2</v>
      </c>
      <c r="C14" s="83">
        <v>3</v>
      </c>
      <c r="D14" s="84">
        <v>4</v>
      </c>
      <c r="E14" s="85" t="s">
        <v>207</v>
      </c>
      <c r="F14" s="85" t="s">
        <v>208</v>
      </c>
      <c r="G14" s="85" t="s">
        <v>209</v>
      </c>
    </row>
    <row r="15" spans="1:21" s="13" customFormat="1" ht="93.75" customHeight="1" x14ac:dyDescent="0.2">
      <c r="A15" s="86">
        <v>1</v>
      </c>
      <c r="B15" s="87" t="s">
        <v>210</v>
      </c>
      <c r="C15" s="88" t="s">
        <v>898</v>
      </c>
      <c r="D15" s="282">
        <v>43738</v>
      </c>
      <c r="E15" s="89">
        <v>1.0720000000000001</v>
      </c>
      <c r="F15" s="89">
        <v>1.042</v>
      </c>
      <c r="G15" s="89">
        <v>1.0409999999999999</v>
      </c>
    </row>
    <row r="16" spans="1:21" s="13" customFormat="1" ht="74.25" customHeight="1" x14ac:dyDescent="0.25">
      <c r="A16" s="86">
        <v>2</v>
      </c>
      <c r="B16" s="87" t="s">
        <v>211</v>
      </c>
      <c r="C16" s="90" t="s">
        <v>36</v>
      </c>
      <c r="D16" s="90" t="s">
        <v>36</v>
      </c>
      <c r="E16" s="90" t="s">
        <v>36</v>
      </c>
      <c r="F16" s="90" t="s">
        <v>36</v>
      </c>
      <c r="G16" s="90" t="s">
        <v>36</v>
      </c>
    </row>
    <row r="17" spans="1:13" s="13" customFormat="1" ht="60" x14ac:dyDescent="0.25">
      <c r="A17" s="86">
        <v>3</v>
      </c>
      <c r="B17" s="87" t="s">
        <v>211</v>
      </c>
      <c r="C17" s="90" t="s">
        <v>36</v>
      </c>
      <c r="D17" s="90" t="s">
        <v>36</v>
      </c>
      <c r="E17" s="90" t="s">
        <v>36</v>
      </c>
      <c r="F17" s="90" t="s">
        <v>36</v>
      </c>
      <c r="G17" s="90" t="s">
        <v>36</v>
      </c>
    </row>
    <row r="18" spans="1:13" s="13" customFormat="1" x14ac:dyDescent="0.25">
      <c r="A18" s="91" t="s">
        <v>212</v>
      </c>
      <c r="B18" s="87" t="s">
        <v>212</v>
      </c>
      <c r="C18" s="87"/>
      <c r="D18" s="87"/>
      <c r="E18" s="92"/>
      <c r="F18" s="92"/>
      <c r="G18" s="92"/>
    </row>
    <row r="19" spans="1:13" s="13" customFormat="1" x14ac:dyDescent="0.25">
      <c r="A19" s="93"/>
      <c r="B19" s="94"/>
      <c r="C19" s="94"/>
      <c r="D19" s="94"/>
      <c r="E19" s="94"/>
      <c r="F19" s="94"/>
      <c r="G19" s="94"/>
      <c r="H19" s="95"/>
      <c r="I19" s="96"/>
      <c r="J19" s="96"/>
      <c r="K19" s="96"/>
      <c r="L19" s="96"/>
      <c r="M19" s="67"/>
    </row>
    <row r="20" spans="1:13" s="13" customFormat="1" x14ac:dyDescent="0.25">
      <c r="A20" s="93"/>
    </row>
    <row r="21" spans="1:13" s="13" customFormat="1" ht="15.75" x14ac:dyDescent="0.25">
      <c r="A21" s="12" t="s">
        <v>79</v>
      </c>
      <c r="D21" s="13" t="s">
        <v>1526</v>
      </c>
      <c r="E21" s="41"/>
    </row>
    <row r="22" spans="1:13" s="13" customFormat="1" x14ac:dyDescent="0.25">
      <c r="A22" s="93"/>
      <c r="H22" s="97"/>
      <c r="I22" s="98"/>
      <c r="J22" s="98"/>
      <c r="K22" s="98"/>
      <c r="L22" s="98"/>
      <c r="M22" s="99"/>
    </row>
    <row r="23" spans="1:13" s="13" customFormat="1" x14ac:dyDescent="0.25">
      <c r="A23" s="93"/>
      <c r="H23" s="97"/>
      <c r="I23" s="98"/>
      <c r="J23" s="98"/>
      <c r="K23" s="98"/>
      <c r="L23" s="98"/>
      <c r="M23" s="100"/>
    </row>
    <row r="24" spans="1:13" s="13" customFormat="1" x14ac:dyDescent="0.25">
      <c r="A24" s="93"/>
      <c r="H24" s="101"/>
      <c r="I24" s="101"/>
      <c r="J24" s="101"/>
      <c r="K24" s="101"/>
      <c r="L24" s="101"/>
      <c r="M24" s="102"/>
    </row>
    <row r="25" spans="1:13" s="13" customFormat="1" ht="15.75" x14ac:dyDescent="0.25">
      <c r="A25" s="93"/>
      <c r="B25" s="103"/>
      <c r="C25" s="103"/>
      <c r="D25" s="103"/>
      <c r="E25" s="103"/>
      <c r="F25" s="103"/>
      <c r="G25" s="103"/>
      <c r="H25" s="104"/>
      <c r="I25" s="105"/>
      <c r="J25" s="105"/>
      <c r="K25" s="105"/>
      <c r="L25" s="105"/>
      <c r="M25" s="102"/>
    </row>
    <row r="26" spans="1:13" s="13" customFormat="1" ht="15.75" x14ac:dyDescent="0.25">
      <c r="A26" s="93"/>
      <c r="B26" s="106"/>
      <c r="C26" s="106"/>
      <c r="D26" s="106"/>
      <c r="E26" s="106"/>
      <c r="F26" s="106"/>
      <c r="G26" s="106"/>
      <c r="H26" s="107"/>
      <c r="I26" s="105"/>
      <c r="J26" s="105"/>
      <c r="K26" s="105"/>
      <c r="L26" s="105"/>
      <c r="M26" s="102"/>
    </row>
    <row r="27" spans="1:13" ht="15.75" x14ac:dyDescent="0.25">
      <c r="H27" s="108"/>
      <c r="I27" s="105"/>
      <c r="J27" s="105"/>
      <c r="K27" s="105"/>
      <c r="L27" s="105"/>
      <c r="M27" s="102"/>
    </row>
    <row r="28" spans="1:13" x14ac:dyDescent="0.25">
      <c r="H28" s="108"/>
      <c r="I28" s="103"/>
      <c r="J28" s="103"/>
      <c r="K28" s="103"/>
      <c r="L28" s="103"/>
      <c r="M28" s="102"/>
    </row>
    <row r="29" spans="1:13" x14ac:dyDescent="0.25">
      <c r="H29" s="108"/>
      <c r="I29" s="103"/>
      <c r="J29" s="103"/>
      <c r="K29" s="103"/>
      <c r="L29" s="103"/>
      <c r="M29" s="102"/>
    </row>
    <row r="30" spans="1:13" x14ac:dyDescent="0.25">
      <c r="H30" s="108"/>
      <c r="I30" s="103"/>
      <c r="J30" s="103"/>
      <c r="K30" s="103"/>
      <c r="L30" s="103"/>
      <c r="M30" s="102"/>
    </row>
    <row r="31" spans="1:13" x14ac:dyDescent="0.25">
      <c r="H31" s="108"/>
      <c r="I31" s="103"/>
      <c r="J31" s="103"/>
      <c r="K31" s="103"/>
      <c r="L31" s="103"/>
      <c r="M31" s="102"/>
    </row>
    <row r="32" spans="1:13" x14ac:dyDescent="0.25">
      <c r="H32" s="108"/>
      <c r="I32" s="103"/>
      <c r="J32" s="103"/>
      <c r="K32" s="103"/>
      <c r="L32" s="103"/>
      <c r="M32" s="102"/>
    </row>
    <row r="33" spans="8:13" x14ac:dyDescent="0.25">
      <c r="H33" s="108"/>
      <c r="I33" s="103"/>
      <c r="J33" s="103"/>
      <c r="K33" s="103"/>
      <c r="L33" s="103"/>
      <c r="M33" s="102"/>
    </row>
    <row r="34" spans="8:13" x14ac:dyDescent="0.25">
      <c r="H34" s="108"/>
      <c r="I34" s="103"/>
      <c r="J34" s="103"/>
      <c r="K34" s="103"/>
      <c r="L34" s="103"/>
      <c r="M34" s="102"/>
    </row>
    <row r="35" spans="8:13" x14ac:dyDescent="0.25">
      <c r="H35" s="108"/>
      <c r="I35" s="103"/>
      <c r="J35" s="103"/>
      <c r="K35" s="103"/>
      <c r="L35" s="103"/>
      <c r="M35" s="102"/>
    </row>
    <row r="36" spans="8:13" x14ac:dyDescent="0.25">
      <c r="H36" s="108"/>
      <c r="I36" s="103"/>
      <c r="J36" s="103"/>
      <c r="K36" s="103"/>
      <c r="L36" s="103"/>
      <c r="M36" s="102"/>
    </row>
    <row r="37" spans="8:13" x14ac:dyDescent="0.25">
      <c r="H37" s="108"/>
      <c r="I37" s="103"/>
      <c r="J37" s="103"/>
      <c r="K37" s="103"/>
      <c r="L37" s="103"/>
      <c r="M37" s="102"/>
    </row>
    <row r="38" spans="8:13" x14ac:dyDescent="0.25">
      <c r="H38" s="108"/>
      <c r="I38" s="103"/>
      <c r="J38" s="103"/>
      <c r="K38" s="103"/>
      <c r="L38" s="103"/>
      <c r="M38" s="102"/>
    </row>
    <row r="39" spans="8:13" x14ac:dyDescent="0.25">
      <c r="H39" s="108"/>
      <c r="I39" s="103"/>
      <c r="J39" s="103"/>
      <c r="K39" s="103"/>
      <c r="L39" s="103"/>
      <c r="M39" s="102"/>
    </row>
    <row r="40" spans="8:13" x14ac:dyDescent="0.25">
      <c r="H40" s="108"/>
      <c r="I40" s="103"/>
      <c r="J40" s="103"/>
      <c r="K40" s="103"/>
      <c r="L40" s="103"/>
      <c r="M40" s="102"/>
    </row>
    <row r="41" spans="8:13" x14ac:dyDescent="0.25">
      <c r="H41" s="108"/>
      <c r="I41" s="103"/>
      <c r="J41" s="103"/>
      <c r="K41" s="103"/>
      <c r="L41" s="103"/>
      <c r="M41" s="102"/>
    </row>
    <row r="42" spans="8:13" x14ac:dyDescent="0.25">
      <c r="H42" s="108"/>
      <c r="I42" s="103"/>
      <c r="J42" s="103"/>
      <c r="K42" s="103"/>
      <c r="L42" s="103"/>
      <c r="M42" s="102"/>
    </row>
    <row r="43" spans="8:13" x14ac:dyDescent="0.25">
      <c r="H43" s="108"/>
      <c r="I43" s="103"/>
      <c r="J43" s="103"/>
      <c r="K43" s="103"/>
      <c r="L43" s="103"/>
      <c r="M43" s="102"/>
    </row>
    <row r="44" spans="8:13" x14ac:dyDescent="0.25">
      <c r="H44" s="108"/>
      <c r="I44" s="103"/>
      <c r="J44" s="103"/>
      <c r="K44" s="103"/>
      <c r="L44" s="103"/>
      <c r="M44" s="102"/>
    </row>
    <row r="45" spans="8:13" x14ac:dyDescent="0.25">
      <c r="H45" s="108"/>
      <c r="I45" s="103"/>
      <c r="J45" s="103"/>
      <c r="K45" s="103"/>
      <c r="L45" s="103"/>
      <c r="M45" s="102"/>
    </row>
    <row r="46" spans="8:13" ht="15.75" x14ac:dyDescent="0.25">
      <c r="H46" s="108"/>
      <c r="I46" s="105"/>
      <c r="J46" s="105"/>
      <c r="K46" s="105"/>
      <c r="L46" s="105"/>
      <c r="M46" s="102"/>
    </row>
    <row r="47" spans="8:13" ht="15.75" x14ac:dyDescent="0.25">
      <c r="H47" s="108"/>
      <c r="I47" s="105"/>
      <c r="J47" s="105"/>
      <c r="K47" s="105"/>
      <c r="L47" s="105"/>
      <c r="M47" s="102"/>
    </row>
    <row r="48" spans="8:13" ht="15.75" x14ac:dyDescent="0.25">
      <c r="H48" s="108"/>
      <c r="I48" s="105"/>
      <c r="J48" s="105"/>
      <c r="K48" s="105"/>
      <c r="L48" s="105"/>
      <c r="M48" s="102"/>
    </row>
    <row r="49" spans="1:13" ht="15.75" x14ac:dyDescent="0.25">
      <c r="H49" s="108"/>
      <c r="I49" s="105"/>
      <c r="J49" s="105"/>
      <c r="K49" s="105"/>
      <c r="L49" s="105"/>
      <c r="M49" s="102"/>
    </row>
    <row r="50" spans="1:13" ht="15.75" x14ac:dyDescent="0.25">
      <c r="H50" s="108"/>
      <c r="I50" s="105"/>
      <c r="J50" s="105"/>
      <c r="K50" s="105"/>
      <c r="L50" s="105"/>
      <c r="M50" s="102"/>
    </row>
    <row r="51" spans="1:13" s="13" customFormat="1" x14ac:dyDescent="0.25">
      <c r="A51" s="93"/>
    </row>
    <row r="52" spans="1:13" s="13" customFormat="1" x14ac:dyDescent="0.25">
      <c r="A52" s="93"/>
    </row>
    <row r="53" spans="1:13" s="13" customFormat="1" x14ac:dyDescent="0.25">
      <c r="A53" s="93"/>
    </row>
    <row r="54" spans="1:13" s="13" customFormat="1" x14ac:dyDescent="0.25">
      <c r="A54" s="93"/>
    </row>
    <row r="55" spans="1:13" ht="15.75" x14ac:dyDescent="0.25">
      <c r="H55" s="108"/>
      <c r="I55" s="105"/>
      <c r="J55" s="105"/>
      <c r="K55" s="105"/>
      <c r="L55" s="105"/>
      <c r="M55" s="102"/>
    </row>
    <row r="56" spans="1:13" ht="15.75" x14ac:dyDescent="0.25">
      <c r="H56" s="108"/>
      <c r="I56" s="105"/>
      <c r="J56" s="105"/>
      <c r="K56" s="105"/>
      <c r="L56" s="105"/>
      <c r="M56" s="102"/>
    </row>
    <row r="57" spans="1:13" ht="15.75" x14ac:dyDescent="0.25">
      <c r="H57" s="108"/>
      <c r="I57" s="105"/>
      <c r="J57" s="105"/>
      <c r="K57" s="105"/>
      <c r="L57" s="105"/>
      <c r="M57" s="102"/>
    </row>
    <row r="58" spans="1:13" ht="15.75" x14ac:dyDescent="0.25">
      <c r="H58" s="108"/>
      <c r="I58" s="105"/>
      <c r="J58" s="105"/>
      <c r="K58" s="105"/>
      <c r="L58" s="105"/>
      <c r="M58" s="102"/>
    </row>
    <row r="59" spans="1:13" ht="15.75" x14ac:dyDescent="0.25">
      <c r="H59" s="108"/>
      <c r="I59" s="105"/>
      <c r="J59" s="105"/>
      <c r="K59" s="105"/>
      <c r="L59" s="105"/>
      <c r="M59" s="102"/>
    </row>
    <row r="60" spans="1:13" ht="15.75" x14ac:dyDescent="0.25">
      <c r="H60" s="108"/>
      <c r="I60" s="105"/>
      <c r="J60" s="105"/>
      <c r="K60" s="105"/>
      <c r="L60" s="105"/>
      <c r="M60" s="102"/>
    </row>
    <row r="61" spans="1:13" ht="15.75" x14ac:dyDescent="0.25">
      <c r="H61" s="108"/>
      <c r="I61" s="105"/>
      <c r="J61" s="105"/>
      <c r="K61" s="105"/>
      <c r="L61" s="105"/>
      <c r="M61" s="102"/>
    </row>
    <row r="62" spans="1:13" ht="15.75" x14ac:dyDescent="0.25">
      <c r="H62" s="108"/>
      <c r="I62" s="105"/>
      <c r="J62" s="105"/>
      <c r="K62" s="105"/>
      <c r="L62" s="105"/>
      <c r="M62" s="102"/>
    </row>
    <row r="63" spans="1:13" ht="15.75" x14ac:dyDescent="0.25">
      <c r="H63" s="108"/>
      <c r="I63" s="105"/>
      <c r="J63" s="105"/>
      <c r="K63" s="105"/>
      <c r="L63" s="105"/>
      <c r="M63" s="102"/>
    </row>
    <row r="64" spans="1:13" ht="15.75" x14ac:dyDescent="0.25">
      <c r="H64" s="108"/>
      <c r="I64" s="105"/>
      <c r="J64" s="105"/>
      <c r="K64" s="105"/>
      <c r="L64" s="105"/>
      <c r="M64" s="102"/>
    </row>
    <row r="65" spans="1:13" ht="15.75" x14ac:dyDescent="0.25">
      <c r="H65" s="108"/>
      <c r="I65" s="105"/>
      <c r="J65" s="105"/>
      <c r="K65" s="105"/>
      <c r="L65" s="105"/>
      <c r="M65" s="102"/>
    </row>
    <row r="66" spans="1:13" ht="15.75" x14ac:dyDescent="0.25">
      <c r="H66" s="108"/>
      <c r="I66" s="105"/>
      <c r="J66" s="105"/>
      <c r="K66" s="105"/>
      <c r="L66" s="105"/>
      <c r="M66" s="102"/>
    </row>
    <row r="67" spans="1:13" ht="15.75" x14ac:dyDescent="0.25">
      <c r="H67" s="108"/>
      <c r="I67" s="105"/>
      <c r="J67" s="105"/>
      <c r="K67" s="105"/>
      <c r="L67" s="105"/>
      <c r="M67" s="102"/>
    </row>
    <row r="68" spans="1:13" ht="15.75" x14ac:dyDescent="0.25">
      <c r="H68" s="108"/>
      <c r="I68" s="105"/>
      <c r="J68" s="105"/>
      <c r="K68" s="105"/>
      <c r="L68" s="105"/>
      <c r="M68" s="102"/>
    </row>
    <row r="69" spans="1:13" ht="15.75" x14ac:dyDescent="0.25">
      <c r="H69" s="108"/>
      <c r="I69" s="105"/>
      <c r="J69" s="105"/>
      <c r="K69" s="105"/>
      <c r="L69" s="105"/>
      <c r="M69" s="102"/>
    </row>
    <row r="70" spans="1:13" ht="15.75" x14ac:dyDescent="0.25">
      <c r="H70" s="108"/>
      <c r="I70" s="105"/>
      <c r="J70" s="105"/>
      <c r="K70" s="105"/>
      <c r="L70" s="105"/>
      <c r="M70" s="102"/>
    </row>
    <row r="71" spans="1:13" ht="15.75" x14ac:dyDescent="0.25">
      <c r="H71" s="108"/>
      <c r="I71" s="105"/>
      <c r="J71" s="105"/>
      <c r="K71" s="105"/>
      <c r="L71" s="105"/>
      <c r="M71" s="102"/>
    </row>
    <row r="72" spans="1:13" ht="15.75" x14ac:dyDescent="0.25">
      <c r="H72" s="108"/>
      <c r="I72" s="105"/>
      <c r="J72" s="105"/>
      <c r="K72" s="105"/>
      <c r="L72" s="105"/>
      <c r="M72" s="102"/>
    </row>
    <row r="73" spans="1:13" ht="15.75" x14ac:dyDescent="0.25">
      <c r="H73" s="108"/>
      <c r="I73" s="105"/>
      <c r="J73" s="105"/>
      <c r="K73" s="105"/>
      <c r="L73" s="105"/>
      <c r="M73" s="102"/>
    </row>
    <row r="74" spans="1:13" ht="15.75" x14ac:dyDescent="0.25">
      <c r="H74" s="108"/>
      <c r="I74" s="105"/>
      <c r="J74" s="105"/>
      <c r="K74" s="105"/>
      <c r="L74" s="105"/>
      <c r="M74" s="102"/>
    </row>
    <row r="75" spans="1:13" s="13" customFormat="1" x14ac:dyDescent="0.25">
      <c r="A75" s="93"/>
    </row>
    <row r="76" spans="1:13" ht="15.75" x14ac:dyDescent="0.25">
      <c r="H76" s="108"/>
      <c r="I76" s="105"/>
      <c r="J76" s="105"/>
      <c r="K76" s="105"/>
      <c r="L76" s="105"/>
      <c r="M76" s="102"/>
    </row>
    <row r="77" spans="1:13" x14ac:dyDescent="0.25">
      <c r="H77" s="109"/>
      <c r="I77" s="110"/>
      <c r="J77" s="110"/>
      <c r="K77" s="110"/>
      <c r="L77" s="110"/>
      <c r="M77" s="111"/>
    </row>
    <row r="78" spans="1:13" x14ac:dyDescent="0.25">
      <c r="B78" s="112"/>
      <c r="C78" s="112"/>
      <c r="D78" s="112"/>
      <c r="E78" s="112"/>
      <c r="F78" s="112"/>
      <c r="G78" s="112"/>
      <c r="H78" s="109"/>
      <c r="I78" s="110"/>
      <c r="J78" s="110"/>
      <c r="K78" s="110"/>
      <c r="L78" s="110"/>
      <c r="M78" s="111"/>
    </row>
    <row r="79" spans="1:13" s="66" customFormat="1" x14ac:dyDescent="0.25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</row>
    <row r="84" s="66" customFormat="1" x14ac:dyDescent="0.25"/>
  </sheetData>
  <mergeCells count="9">
    <mergeCell ref="A5:G5"/>
    <mergeCell ref="A7:G7"/>
    <mergeCell ref="A8:G8"/>
    <mergeCell ref="A10:G10"/>
    <mergeCell ref="A12:A13"/>
    <mergeCell ref="B12:B13"/>
    <mergeCell ref="C12:C13"/>
    <mergeCell ref="D12:D13"/>
    <mergeCell ref="E12:G12"/>
  </mergeCells>
  <pageMargins left="0.7" right="0.7" top="0.75" bottom="0.75" header="0.3" footer="0.3"/>
  <pageSetup paperSize="9" scale="65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BB31"/>
  <sheetViews>
    <sheetView topLeftCell="A4" workbookViewId="0">
      <selection activeCell="D21" sqref="D21"/>
    </sheetView>
  </sheetViews>
  <sheetFormatPr defaultColWidth="8.85546875" defaultRowHeight="15" x14ac:dyDescent="0.25"/>
  <cols>
    <col min="2" max="2" width="59.28515625" bestFit="1" customWidth="1"/>
    <col min="3" max="3" width="11.28515625" bestFit="1" customWidth="1"/>
    <col min="4" max="4" width="13.28515625" bestFit="1" customWidth="1"/>
    <col min="5" max="5" width="11.42578125" customWidth="1"/>
    <col min="6" max="6" width="10.42578125" customWidth="1"/>
  </cols>
  <sheetData>
    <row r="1" spans="1:54" s="248" customFormat="1" ht="31.5" customHeight="1" x14ac:dyDescent="0.25">
      <c r="A1" s="697" t="s">
        <v>532</v>
      </c>
      <c r="B1" s="697"/>
      <c r="C1" s="697"/>
      <c r="D1" s="697"/>
      <c r="E1" s="697"/>
      <c r="F1" s="697"/>
      <c r="L1" s="41"/>
      <c r="M1" s="249"/>
      <c r="N1" s="41"/>
      <c r="O1" s="41"/>
      <c r="P1" s="41"/>
      <c r="Q1" s="41"/>
      <c r="R1" s="41"/>
      <c r="S1" s="41"/>
      <c r="T1" s="41"/>
      <c r="U1" s="41"/>
      <c r="V1" s="41"/>
    </row>
    <row r="2" spans="1:54" s="248" customFormat="1" ht="15.75" x14ac:dyDescent="0.25">
      <c r="G2" s="41"/>
      <c r="H2" s="41"/>
      <c r="I2" s="41"/>
      <c r="J2" s="41"/>
      <c r="K2" s="41"/>
      <c r="L2" s="41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41"/>
      <c r="AB2" s="170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</row>
    <row r="3" spans="1:54" s="248" customFormat="1" ht="15.75" x14ac:dyDescent="0.25">
      <c r="A3" s="640" t="s">
        <v>533</v>
      </c>
      <c r="B3" s="640"/>
      <c r="C3" s="640"/>
      <c r="D3" s="640"/>
      <c r="E3" s="640"/>
      <c r="F3" s="640"/>
      <c r="G3" s="74"/>
      <c r="H3" s="74"/>
      <c r="I3" s="74"/>
      <c r="J3" s="74"/>
      <c r="K3" s="74"/>
      <c r="L3" s="74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41"/>
      <c r="AB3" s="170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</row>
    <row r="4" spans="1:54" s="248" customFormat="1" ht="15.75" x14ac:dyDescent="0.25">
      <c r="A4" s="640" t="s">
        <v>3</v>
      </c>
      <c r="B4" s="640"/>
      <c r="C4" s="640"/>
      <c r="D4" s="640"/>
      <c r="E4" s="640"/>
      <c r="F4" s="640"/>
      <c r="G4" s="73"/>
      <c r="H4" s="73"/>
      <c r="I4" s="73"/>
      <c r="J4" s="73"/>
      <c r="K4" s="73"/>
      <c r="L4" s="73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41"/>
      <c r="AB4" s="170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</row>
    <row r="5" spans="1:54" s="248" customFormat="1" ht="15.75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41"/>
      <c r="AB5" s="170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</row>
    <row r="6" spans="1:54" s="248" customFormat="1" ht="15.75" x14ac:dyDescent="0.25">
      <c r="A6" s="593" t="s">
        <v>886</v>
      </c>
      <c r="B6" s="593"/>
      <c r="C6" s="593"/>
      <c r="D6" s="593"/>
      <c r="E6" s="593"/>
      <c r="F6" s="593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</row>
    <row r="7" spans="1:54" s="248" customFormat="1" ht="15" customHeight="1" x14ac:dyDescent="0.25">
      <c r="A7" s="167"/>
      <c r="B7" s="167"/>
      <c r="C7" s="167"/>
      <c r="D7" s="167"/>
      <c r="E7" s="167"/>
      <c r="F7" s="167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</row>
    <row r="8" spans="1:54" s="248" customFormat="1" ht="18" customHeight="1" x14ac:dyDescent="0.25">
      <c r="A8" s="628" t="s">
        <v>534</v>
      </c>
      <c r="B8" s="628"/>
      <c r="C8" s="628"/>
      <c r="D8" s="628"/>
      <c r="E8" s="628"/>
      <c r="F8" s="628"/>
      <c r="G8" s="250"/>
      <c r="H8" s="250"/>
      <c r="I8" s="250"/>
      <c r="J8" s="250"/>
      <c r="K8" s="250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</row>
    <row r="9" spans="1:54" s="248" customFormat="1" ht="13.5" customHeight="1" x14ac:dyDescent="0.25">
      <c r="A9" s="172"/>
      <c r="B9" s="172"/>
      <c r="C9" s="172"/>
      <c r="D9" s="172"/>
      <c r="E9" s="172"/>
      <c r="F9" s="172"/>
      <c r="G9" s="250"/>
      <c r="H9" s="250"/>
      <c r="I9" s="250"/>
      <c r="J9" s="250"/>
      <c r="K9" s="250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</row>
    <row r="10" spans="1:54" s="248" customFormat="1" ht="36" customHeight="1" x14ac:dyDescent="0.25">
      <c r="A10" s="695" t="s">
        <v>201</v>
      </c>
      <c r="B10" s="696" t="s">
        <v>535</v>
      </c>
      <c r="C10" s="696" t="s">
        <v>536</v>
      </c>
      <c r="D10" s="696" t="s">
        <v>537</v>
      </c>
      <c r="E10" s="696"/>
      <c r="F10" s="696"/>
      <c r="G10" s="251"/>
      <c r="H10" s="251"/>
      <c r="I10" s="252"/>
      <c r="J10" s="252"/>
      <c r="K10" s="252"/>
      <c r="L10" s="252"/>
      <c r="M10" s="252"/>
      <c r="N10" s="253"/>
      <c r="O10" s="253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</row>
    <row r="11" spans="1:54" s="248" customFormat="1" ht="15.75" x14ac:dyDescent="0.25">
      <c r="A11" s="695"/>
      <c r="B11" s="696"/>
      <c r="C11" s="696"/>
      <c r="D11" s="254" t="s">
        <v>224</v>
      </c>
      <c r="E11" s="254" t="s">
        <v>225</v>
      </c>
      <c r="F11" s="254" t="s">
        <v>226</v>
      </c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</row>
    <row r="12" spans="1:54" s="248" customFormat="1" ht="15.75" x14ac:dyDescent="0.25">
      <c r="A12" s="255">
        <v>1</v>
      </c>
      <c r="B12" s="254">
        <v>2</v>
      </c>
      <c r="C12" s="255">
        <v>3</v>
      </c>
      <c r="D12" s="255">
        <v>5</v>
      </c>
      <c r="E12" s="254">
        <v>6</v>
      </c>
      <c r="F12" s="256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</row>
    <row r="13" spans="1:54" s="248" customFormat="1" ht="15.75" x14ac:dyDescent="0.25">
      <c r="A13" s="255">
        <v>1</v>
      </c>
      <c r="B13" s="257" t="s">
        <v>908</v>
      </c>
      <c r="C13" s="258"/>
      <c r="D13" s="259"/>
      <c r="E13" s="260"/>
      <c r="F13" s="26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</row>
    <row r="14" spans="1:54" s="248" customFormat="1" ht="31.5" x14ac:dyDescent="0.25">
      <c r="A14" s="261" t="s">
        <v>538</v>
      </c>
      <c r="B14" s="257" t="s">
        <v>909</v>
      </c>
      <c r="C14" s="262" t="s">
        <v>910</v>
      </c>
      <c r="D14" s="262">
        <v>2.3309799999999998</v>
      </c>
      <c r="E14" s="262">
        <v>1.81891</v>
      </c>
      <c r="F14" s="262">
        <v>1.41933</v>
      </c>
    </row>
    <row r="15" spans="1:54" s="248" customFormat="1" ht="31.5" x14ac:dyDescent="0.25">
      <c r="A15" s="261" t="s">
        <v>911</v>
      </c>
      <c r="B15" s="257" t="s">
        <v>913</v>
      </c>
      <c r="C15" s="262" t="s">
        <v>914</v>
      </c>
      <c r="D15" s="262">
        <v>0.78503000000000001</v>
      </c>
      <c r="E15" s="262">
        <v>0.59591000000000005</v>
      </c>
      <c r="F15" s="262">
        <v>0.45234999999999997</v>
      </c>
    </row>
    <row r="16" spans="1:54" s="263" customFormat="1" ht="15.75" x14ac:dyDescent="0.25">
      <c r="A16" s="261">
        <v>2</v>
      </c>
      <c r="B16" s="257" t="s">
        <v>912</v>
      </c>
      <c r="C16" s="258"/>
      <c r="D16" s="260"/>
      <c r="E16" s="260"/>
      <c r="F16" s="460"/>
    </row>
    <row r="17" spans="1:11" s="263" customFormat="1" ht="15.75" x14ac:dyDescent="0.25">
      <c r="A17" s="261" t="s">
        <v>540</v>
      </c>
      <c r="B17" s="257" t="s">
        <v>912</v>
      </c>
      <c r="C17" s="258"/>
      <c r="D17" s="339">
        <v>1</v>
      </c>
      <c r="E17" s="262">
        <v>1</v>
      </c>
      <c r="F17" s="461">
        <v>1</v>
      </c>
    </row>
    <row r="18" spans="1:11" s="248" customFormat="1" ht="15.75" x14ac:dyDescent="0.25">
      <c r="K18" s="264"/>
    </row>
    <row r="19" spans="1:11" s="248" customFormat="1" ht="15.75" x14ac:dyDescent="0.25">
      <c r="K19" s="264"/>
    </row>
    <row r="20" spans="1:11" s="248" customFormat="1" ht="15.75" x14ac:dyDescent="0.25">
      <c r="K20" s="264"/>
    </row>
    <row r="21" spans="1:11" s="13" customFormat="1" x14ac:dyDescent="0.25">
      <c r="A21" s="12" t="s">
        <v>79</v>
      </c>
      <c r="D21" s="13" t="s">
        <v>1526</v>
      </c>
    </row>
    <row r="22" spans="1:11" s="248" customFormat="1" ht="15.75" x14ac:dyDescent="0.25"/>
    <row r="23" spans="1:11" s="248" customFormat="1" ht="15.75" x14ac:dyDescent="0.25"/>
    <row r="24" spans="1:11" s="248" customFormat="1" ht="15.75" x14ac:dyDescent="0.25"/>
    <row r="25" spans="1:11" s="248" customFormat="1" ht="15.75" x14ac:dyDescent="0.25"/>
    <row r="26" spans="1:11" s="248" customFormat="1" ht="15.75" x14ac:dyDescent="0.25"/>
    <row r="27" spans="1:11" s="248" customFormat="1" ht="15.75" x14ac:dyDescent="0.25"/>
    <row r="28" spans="1:11" s="248" customFormat="1" ht="15.75" x14ac:dyDescent="0.25"/>
    <row r="29" spans="1:11" s="248" customFormat="1" ht="15.75" x14ac:dyDescent="0.25"/>
    <row r="30" spans="1:11" s="248" customFormat="1" ht="15.75" x14ac:dyDescent="0.25"/>
    <row r="31" spans="1:11" s="248" customFormat="1" ht="15.75" x14ac:dyDescent="0.25"/>
  </sheetData>
  <mergeCells count="9">
    <mergeCell ref="A10:A11"/>
    <mergeCell ref="B10:B11"/>
    <mergeCell ref="C10:C11"/>
    <mergeCell ref="D10:F10"/>
    <mergeCell ref="A1:F1"/>
    <mergeCell ref="A3:F3"/>
    <mergeCell ref="A4:F4"/>
    <mergeCell ref="A6:F6"/>
    <mergeCell ref="A8:F8"/>
  </mergeCells>
  <pageMargins left="0.7" right="0.7" top="0.75" bottom="0.75" header="0.3" footer="0.3"/>
  <pageSetup paperSize="9" scale="76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FFCC"/>
    <pageSetUpPr fitToPage="1"/>
  </sheetPr>
  <dimension ref="A1:S457"/>
  <sheetViews>
    <sheetView view="pageBreakPreview" topLeftCell="A353" zoomScale="130" zoomScaleNormal="120" workbookViewId="0">
      <selection activeCell="O410" sqref="O410"/>
    </sheetView>
  </sheetViews>
  <sheetFormatPr defaultRowHeight="8.25" x14ac:dyDescent="0.15"/>
  <cols>
    <col min="1" max="1" width="1.42578125" style="468" customWidth="1"/>
    <col min="2" max="2" width="3.42578125" style="468" customWidth="1"/>
    <col min="3" max="3" width="11.42578125" style="468" customWidth="1"/>
    <col min="4" max="4" width="7.28515625" style="468" customWidth="1"/>
    <col min="5" max="5" width="14" style="468" customWidth="1"/>
    <col min="6" max="6" width="6.42578125" style="468" customWidth="1"/>
    <col min="7" max="7" width="4.5703125" style="468" customWidth="1"/>
    <col min="8" max="8" width="6.140625" style="469" customWidth="1"/>
    <col min="9" max="10" width="4.7109375" style="469" customWidth="1"/>
    <col min="11" max="11" width="5.140625" style="469" customWidth="1"/>
    <col min="12" max="12" width="8.5703125" style="469" customWidth="1"/>
    <col min="13" max="13" width="9.5703125" style="469" customWidth="1"/>
    <col min="14" max="14" width="8.7109375" style="469" customWidth="1"/>
    <col min="15" max="15" width="9.28515625" style="469" customWidth="1"/>
    <col min="16" max="16" width="8.7109375" style="469" customWidth="1"/>
    <col min="17" max="17" width="9.28515625" style="469" customWidth="1"/>
    <col min="18" max="18" width="8.7109375" style="469" customWidth="1"/>
    <col min="19" max="19" width="9.28515625" style="469" customWidth="1"/>
    <col min="20" max="256" width="9.140625" style="468"/>
    <col min="257" max="257" width="1.42578125" style="468" customWidth="1"/>
    <col min="258" max="258" width="3.42578125" style="468" customWidth="1"/>
    <col min="259" max="259" width="11.42578125" style="468" customWidth="1"/>
    <col min="260" max="260" width="7.28515625" style="468" customWidth="1"/>
    <col min="261" max="261" width="14" style="468" customWidth="1"/>
    <col min="262" max="262" width="6.42578125" style="468" customWidth="1"/>
    <col min="263" max="263" width="4.5703125" style="468" customWidth="1"/>
    <col min="264" max="264" width="6.140625" style="468" customWidth="1"/>
    <col min="265" max="266" width="4.7109375" style="468" customWidth="1"/>
    <col min="267" max="267" width="5.140625" style="468" customWidth="1"/>
    <col min="268" max="268" width="8.5703125" style="468" customWidth="1"/>
    <col min="269" max="269" width="9.5703125" style="468" customWidth="1"/>
    <col min="270" max="270" width="8.7109375" style="468" customWidth="1"/>
    <col min="271" max="271" width="9.28515625" style="468" customWidth="1"/>
    <col min="272" max="272" width="8.7109375" style="468" customWidth="1"/>
    <col min="273" max="273" width="9.28515625" style="468" customWidth="1"/>
    <col min="274" max="274" width="8.7109375" style="468" customWidth="1"/>
    <col min="275" max="275" width="9.28515625" style="468" customWidth="1"/>
    <col min="276" max="512" width="9.140625" style="468"/>
    <col min="513" max="513" width="1.42578125" style="468" customWidth="1"/>
    <col min="514" max="514" width="3.42578125" style="468" customWidth="1"/>
    <col min="515" max="515" width="11.42578125" style="468" customWidth="1"/>
    <col min="516" max="516" width="7.28515625" style="468" customWidth="1"/>
    <col min="517" max="517" width="14" style="468" customWidth="1"/>
    <col min="518" max="518" width="6.42578125" style="468" customWidth="1"/>
    <col min="519" max="519" width="4.5703125" style="468" customWidth="1"/>
    <col min="520" max="520" width="6.140625" style="468" customWidth="1"/>
    <col min="521" max="522" width="4.7109375" style="468" customWidth="1"/>
    <col min="523" max="523" width="5.140625" style="468" customWidth="1"/>
    <col min="524" max="524" width="8.5703125" style="468" customWidth="1"/>
    <col min="525" max="525" width="9.5703125" style="468" customWidth="1"/>
    <col min="526" max="526" width="8.7109375" style="468" customWidth="1"/>
    <col min="527" max="527" width="9.28515625" style="468" customWidth="1"/>
    <col min="528" max="528" width="8.7109375" style="468" customWidth="1"/>
    <col min="529" max="529" width="9.28515625" style="468" customWidth="1"/>
    <col min="530" max="530" width="8.7109375" style="468" customWidth="1"/>
    <col min="531" max="531" width="9.28515625" style="468" customWidth="1"/>
    <col min="532" max="768" width="9.140625" style="468"/>
    <col min="769" max="769" width="1.42578125" style="468" customWidth="1"/>
    <col min="770" max="770" width="3.42578125" style="468" customWidth="1"/>
    <col min="771" max="771" width="11.42578125" style="468" customWidth="1"/>
    <col min="772" max="772" width="7.28515625" style="468" customWidth="1"/>
    <col min="773" max="773" width="14" style="468" customWidth="1"/>
    <col min="774" max="774" width="6.42578125" style="468" customWidth="1"/>
    <col min="775" max="775" width="4.5703125" style="468" customWidth="1"/>
    <col min="776" max="776" width="6.140625" style="468" customWidth="1"/>
    <col min="777" max="778" width="4.7109375" style="468" customWidth="1"/>
    <col min="779" max="779" width="5.140625" style="468" customWidth="1"/>
    <col min="780" max="780" width="8.5703125" style="468" customWidth="1"/>
    <col min="781" max="781" width="9.5703125" style="468" customWidth="1"/>
    <col min="782" max="782" width="8.7109375" style="468" customWidth="1"/>
    <col min="783" max="783" width="9.28515625" style="468" customWidth="1"/>
    <col min="784" max="784" width="8.7109375" style="468" customWidth="1"/>
    <col min="785" max="785" width="9.28515625" style="468" customWidth="1"/>
    <col min="786" max="786" width="8.7109375" style="468" customWidth="1"/>
    <col min="787" max="787" width="9.28515625" style="468" customWidth="1"/>
    <col min="788" max="1024" width="9.140625" style="468"/>
    <col min="1025" max="1025" width="1.42578125" style="468" customWidth="1"/>
    <col min="1026" max="1026" width="3.42578125" style="468" customWidth="1"/>
    <col min="1027" max="1027" width="11.42578125" style="468" customWidth="1"/>
    <col min="1028" max="1028" width="7.28515625" style="468" customWidth="1"/>
    <col min="1029" max="1029" width="14" style="468" customWidth="1"/>
    <col min="1030" max="1030" width="6.42578125" style="468" customWidth="1"/>
    <col min="1031" max="1031" width="4.5703125" style="468" customWidth="1"/>
    <col min="1032" max="1032" width="6.140625" style="468" customWidth="1"/>
    <col min="1033" max="1034" width="4.7109375" style="468" customWidth="1"/>
    <col min="1035" max="1035" width="5.140625" style="468" customWidth="1"/>
    <col min="1036" max="1036" width="8.5703125" style="468" customWidth="1"/>
    <col min="1037" max="1037" width="9.5703125" style="468" customWidth="1"/>
    <col min="1038" max="1038" width="8.7109375" style="468" customWidth="1"/>
    <col min="1039" max="1039" width="9.28515625" style="468" customWidth="1"/>
    <col min="1040" max="1040" width="8.7109375" style="468" customWidth="1"/>
    <col min="1041" max="1041" width="9.28515625" style="468" customWidth="1"/>
    <col min="1042" max="1042" width="8.7109375" style="468" customWidth="1"/>
    <col min="1043" max="1043" width="9.28515625" style="468" customWidth="1"/>
    <col min="1044" max="1280" width="9.140625" style="468"/>
    <col min="1281" max="1281" width="1.42578125" style="468" customWidth="1"/>
    <col min="1282" max="1282" width="3.42578125" style="468" customWidth="1"/>
    <col min="1283" max="1283" width="11.42578125" style="468" customWidth="1"/>
    <col min="1284" max="1284" width="7.28515625" style="468" customWidth="1"/>
    <col min="1285" max="1285" width="14" style="468" customWidth="1"/>
    <col min="1286" max="1286" width="6.42578125" style="468" customWidth="1"/>
    <col min="1287" max="1287" width="4.5703125" style="468" customWidth="1"/>
    <col min="1288" max="1288" width="6.140625" style="468" customWidth="1"/>
    <col min="1289" max="1290" width="4.7109375" style="468" customWidth="1"/>
    <col min="1291" max="1291" width="5.140625" style="468" customWidth="1"/>
    <col min="1292" max="1292" width="8.5703125" style="468" customWidth="1"/>
    <col min="1293" max="1293" width="9.5703125" style="468" customWidth="1"/>
    <col min="1294" max="1294" width="8.7109375" style="468" customWidth="1"/>
    <col min="1295" max="1295" width="9.28515625" style="468" customWidth="1"/>
    <col min="1296" max="1296" width="8.7109375" style="468" customWidth="1"/>
    <col min="1297" max="1297" width="9.28515625" style="468" customWidth="1"/>
    <col min="1298" max="1298" width="8.7109375" style="468" customWidth="1"/>
    <col min="1299" max="1299" width="9.28515625" style="468" customWidth="1"/>
    <col min="1300" max="1536" width="9.140625" style="468"/>
    <col min="1537" max="1537" width="1.42578125" style="468" customWidth="1"/>
    <col min="1538" max="1538" width="3.42578125" style="468" customWidth="1"/>
    <col min="1539" max="1539" width="11.42578125" style="468" customWidth="1"/>
    <col min="1540" max="1540" width="7.28515625" style="468" customWidth="1"/>
    <col min="1541" max="1541" width="14" style="468" customWidth="1"/>
    <col min="1542" max="1542" width="6.42578125" style="468" customWidth="1"/>
    <col min="1543" max="1543" width="4.5703125" style="468" customWidth="1"/>
    <col min="1544" max="1544" width="6.140625" style="468" customWidth="1"/>
    <col min="1545" max="1546" width="4.7109375" style="468" customWidth="1"/>
    <col min="1547" max="1547" width="5.140625" style="468" customWidth="1"/>
    <col min="1548" max="1548" width="8.5703125" style="468" customWidth="1"/>
    <col min="1549" max="1549" width="9.5703125" style="468" customWidth="1"/>
    <col min="1550" max="1550" width="8.7109375" style="468" customWidth="1"/>
    <col min="1551" max="1551" width="9.28515625" style="468" customWidth="1"/>
    <col min="1552" max="1552" width="8.7109375" style="468" customWidth="1"/>
    <col min="1553" max="1553" width="9.28515625" style="468" customWidth="1"/>
    <col min="1554" max="1554" width="8.7109375" style="468" customWidth="1"/>
    <col min="1555" max="1555" width="9.28515625" style="468" customWidth="1"/>
    <col min="1556" max="1792" width="9.140625" style="468"/>
    <col min="1793" max="1793" width="1.42578125" style="468" customWidth="1"/>
    <col min="1794" max="1794" width="3.42578125" style="468" customWidth="1"/>
    <col min="1795" max="1795" width="11.42578125" style="468" customWidth="1"/>
    <col min="1796" max="1796" width="7.28515625" style="468" customWidth="1"/>
    <col min="1797" max="1797" width="14" style="468" customWidth="1"/>
    <col min="1798" max="1798" width="6.42578125" style="468" customWidth="1"/>
    <col min="1799" max="1799" width="4.5703125" style="468" customWidth="1"/>
    <col min="1800" max="1800" width="6.140625" style="468" customWidth="1"/>
    <col min="1801" max="1802" width="4.7109375" style="468" customWidth="1"/>
    <col min="1803" max="1803" width="5.140625" style="468" customWidth="1"/>
    <col min="1804" max="1804" width="8.5703125" style="468" customWidth="1"/>
    <col min="1805" max="1805" width="9.5703125" style="468" customWidth="1"/>
    <col min="1806" max="1806" width="8.7109375" style="468" customWidth="1"/>
    <col min="1807" max="1807" width="9.28515625" style="468" customWidth="1"/>
    <col min="1808" max="1808" width="8.7109375" style="468" customWidth="1"/>
    <col min="1809" max="1809" width="9.28515625" style="468" customWidth="1"/>
    <col min="1810" max="1810" width="8.7109375" style="468" customWidth="1"/>
    <col min="1811" max="1811" width="9.28515625" style="468" customWidth="1"/>
    <col min="1812" max="2048" width="9.140625" style="468"/>
    <col min="2049" max="2049" width="1.42578125" style="468" customWidth="1"/>
    <col min="2050" max="2050" width="3.42578125" style="468" customWidth="1"/>
    <col min="2051" max="2051" width="11.42578125" style="468" customWidth="1"/>
    <col min="2052" max="2052" width="7.28515625" style="468" customWidth="1"/>
    <col min="2053" max="2053" width="14" style="468" customWidth="1"/>
    <col min="2054" max="2054" width="6.42578125" style="468" customWidth="1"/>
    <col min="2055" max="2055" width="4.5703125" style="468" customWidth="1"/>
    <col min="2056" max="2056" width="6.140625" style="468" customWidth="1"/>
    <col min="2057" max="2058" width="4.7109375" style="468" customWidth="1"/>
    <col min="2059" max="2059" width="5.140625" style="468" customWidth="1"/>
    <col min="2060" max="2060" width="8.5703125" style="468" customWidth="1"/>
    <col min="2061" max="2061" width="9.5703125" style="468" customWidth="1"/>
    <col min="2062" max="2062" width="8.7109375" style="468" customWidth="1"/>
    <col min="2063" max="2063" width="9.28515625" style="468" customWidth="1"/>
    <col min="2064" max="2064" width="8.7109375" style="468" customWidth="1"/>
    <col min="2065" max="2065" width="9.28515625" style="468" customWidth="1"/>
    <col min="2066" max="2066" width="8.7109375" style="468" customWidth="1"/>
    <col min="2067" max="2067" width="9.28515625" style="468" customWidth="1"/>
    <col min="2068" max="2304" width="9.140625" style="468"/>
    <col min="2305" max="2305" width="1.42578125" style="468" customWidth="1"/>
    <col min="2306" max="2306" width="3.42578125" style="468" customWidth="1"/>
    <col min="2307" max="2307" width="11.42578125" style="468" customWidth="1"/>
    <col min="2308" max="2308" width="7.28515625" style="468" customWidth="1"/>
    <col min="2309" max="2309" width="14" style="468" customWidth="1"/>
    <col min="2310" max="2310" width="6.42578125" style="468" customWidth="1"/>
    <col min="2311" max="2311" width="4.5703125" style="468" customWidth="1"/>
    <col min="2312" max="2312" width="6.140625" style="468" customWidth="1"/>
    <col min="2313" max="2314" width="4.7109375" style="468" customWidth="1"/>
    <col min="2315" max="2315" width="5.140625" style="468" customWidth="1"/>
    <col min="2316" max="2316" width="8.5703125" style="468" customWidth="1"/>
    <col min="2317" max="2317" width="9.5703125" style="468" customWidth="1"/>
    <col min="2318" max="2318" width="8.7109375" style="468" customWidth="1"/>
    <col min="2319" max="2319" width="9.28515625" style="468" customWidth="1"/>
    <col min="2320" max="2320" width="8.7109375" style="468" customWidth="1"/>
    <col min="2321" max="2321" width="9.28515625" style="468" customWidth="1"/>
    <col min="2322" max="2322" width="8.7109375" style="468" customWidth="1"/>
    <col min="2323" max="2323" width="9.28515625" style="468" customWidth="1"/>
    <col min="2324" max="2560" width="9.140625" style="468"/>
    <col min="2561" max="2561" width="1.42578125" style="468" customWidth="1"/>
    <col min="2562" max="2562" width="3.42578125" style="468" customWidth="1"/>
    <col min="2563" max="2563" width="11.42578125" style="468" customWidth="1"/>
    <col min="2564" max="2564" width="7.28515625" style="468" customWidth="1"/>
    <col min="2565" max="2565" width="14" style="468" customWidth="1"/>
    <col min="2566" max="2566" width="6.42578125" style="468" customWidth="1"/>
    <col min="2567" max="2567" width="4.5703125" style="468" customWidth="1"/>
    <col min="2568" max="2568" width="6.140625" style="468" customWidth="1"/>
    <col min="2569" max="2570" width="4.7109375" style="468" customWidth="1"/>
    <col min="2571" max="2571" width="5.140625" style="468" customWidth="1"/>
    <col min="2572" max="2572" width="8.5703125" style="468" customWidth="1"/>
    <col min="2573" max="2573" width="9.5703125" style="468" customWidth="1"/>
    <col min="2574" max="2574" width="8.7109375" style="468" customWidth="1"/>
    <col min="2575" max="2575" width="9.28515625" style="468" customWidth="1"/>
    <col min="2576" max="2576" width="8.7109375" style="468" customWidth="1"/>
    <col min="2577" max="2577" width="9.28515625" style="468" customWidth="1"/>
    <col min="2578" max="2578" width="8.7109375" style="468" customWidth="1"/>
    <col min="2579" max="2579" width="9.28515625" style="468" customWidth="1"/>
    <col min="2580" max="2816" width="9.140625" style="468"/>
    <col min="2817" max="2817" width="1.42578125" style="468" customWidth="1"/>
    <col min="2818" max="2818" width="3.42578125" style="468" customWidth="1"/>
    <col min="2819" max="2819" width="11.42578125" style="468" customWidth="1"/>
    <col min="2820" max="2820" width="7.28515625" style="468" customWidth="1"/>
    <col min="2821" max="2821" width="14" style="468" customWidth="1"/>
    <col min="2822" max="2822" width="6.42578125" style="468" customWidth="1"/>
    <col min="2823" max="2823" width="4.5703125" style="468" customWidth="1"/>
    <col min="2824" max="2824" width="6.140625" style="468" customWidth="1"/>
    <col min="2825" max="2826" width="4.7109375" style="468" customWidth="1"/>
    <col min="2827" max="2827" width="5.140625" style="468" customWidth="1"/>
    <col min="2828" max="2828" width="8.5703125" style="468" customWidth="1"/>
    <col min="2829" max="2829" width="9.5703125" style="468" customWidth="1"/>
    <col min="2830" max="2830" width="8.7109375" style="468" customWidth="1"/>
    <col min="2831" max="2831" width="9.28515625" style="468" customWidth="1"/>
    <col min="2832" max="2832" width="8.7109375" style="468" customWidth="1"/>
    <col min="2833" max="2833" width="9.28515625" style="468" customWidth="1"/>
    <col min="2834" max="2834" width="8.7109375" style="468" customWidth="1"/>
    <col min="2835" max="2835" width="9.28515625" style="468" customWidth="1"/>
    <col min="2836" max="3072" width="9.140625" style="468"/>
    <col min="3073" max="3073" width="1.42578125" style="468" customWidth="1"/>
    <col min="3074" max="3074" width="3.42578125" style="468" customWidth="1"/>
    <col min="3075" max="3075" width="11.42578125" style="468" customWidth="1"/>
    <col min="3076" max="3076" width="7.28515625" style="468" customWidth="1"/>
    <col min="3077" max="3077" width="14" style="468" customWidth="1"/>
    <col min="3078" max="3078" width="6.42578125" style="468" customWidth="1"/>
    <col min="3079" max="3079" width="4.5703125" style="468" customWidth="1"/>
    <col min="3080" max="3080" width="6.140625" style="468" customWidth="1"/>
    <col min="3081" max="3082" width="4.7109375" style="468" customWidth="1"/>
    <col min="3083" max="3083" width="5.140625" style="468" customWidth="1"/>
    <col min="3084" max="3084" width="8.5703125" style="468" customWidth="1"/>
    <col min="3085" max="3085" width="9.5703125" style="468" customWidth="1"/>
    <col min="3086" max="3086" width="8.7109375" style="468" customWidth="1"/>
    <col min="3087" max="3087" width="9.28515625" style="468" customWidth="1"/>
    <col min="3088" max="3088" width="8.7109375" style="468" customWidth="1"/>
    <col min="3089" max="3089" width="9.28515625" style="468" customWidth="1"/>
    <col min="3090" max="3090" width="8.7109375" style="468" customWidth="1"/>
    <col min="3091" max="3091" width="9.28515625" style="468" customWidth="1"/>
    <col min="3092" max="3328" width="9.140625" style="468"/>
    <col min="3329" max="3329" width="1.42578125" style="468" customWidth="1"/>
    <col min="3330" max="3330" width="3.42578125" style="468" customWidth="1"/>
    <col min="3331" max="3331" width="11.42578125" style="468" customWidth="1"/>
    <col min="3332" max="3332" width="7.28515625" style="468" customWidth="1"/>
    <col min="3333" max="3333" width="14" style="468" customWidth="1"/>
    <col min="3334" max="3334" width="6.42578125" style="468" customWidth="1"/>
    <col min="3335" max="3335" width="4.5703125" style="468" customWidth="1"/>
    <col min="3336" max="3336" width="6.140625" style="468" customWidth="1"/>
    <col min="3337" max="3338" width="4.7109375" style="468" customWidth="1"/>
    <col min="3339" max="3339" width="5.140625" style="468" customWidth="1"/>
    <col min="3340" max="3340" width="8.5703125" style="468" customWidth="1"/>
    <col min="3341" max="3341" width="9.5703125" style="468" customWidth="1"/>
    <col min="3342" max="3342" width="8.7109375" style="468" customWidth="1"/>
    <col min="3343" max="3343" width="9.28515625" style="468" customWidth="1"/>
    <col min="3344" max="3344" width="8.7109375" style="468" customWidth="1"/>
    <col min="3345" max="3345" width="9.28515625" style="468" customWidth="1"/>
    <col min="3346" max="3346" width="8.7109375" style="468" customWidth="1"/>
    <col min="3347" max="3347" width="9.28515625" style="468" customWidth="1"/>
    <col min="3348" max="3584" width="9.140625" style="468"/>
    <col min="3585" max="3585" width="1.42578125" style="468" customWidth="1"/>
    <col min="3586" max="3586" width="3.42578125" style="468" customWidth="1"/>
    <col min="3587" max="3587" width="11.42578125" style="468" customWidth="1"/>
    <col min="3588" max="3588" width="7.28515625" style="468" customWidth="1"/>
    <col min="3589" max="3589" width="14" style="468" customWidth="1"/>
    <col min="3590" max="3590" width="6.42578125" style="468" customWidth="1"/>
    <col min="3591" max="3591" width="4.5703125" style="468" customWidth="1"/>
    <col min="3592" max="3592" width="6.140625" style="468" customWidth="1"/>
    <col min="3593" max="3594" width="4.7109375" style="468" customWidth="1"/>
    <col min="3595" max="3595" width="5.140625" style="468" customWidth="1"/>
    <col min="3596" max="3596" width="8.5703125" style="468" customWidth="1"/>
    <col min="3597" max="3597" width="9.5703125" style="468" customWidth="1"/>
    <col min="3598" max="3598" width="8.7109375" style="468" customWidth="1"/>
    <col min="3599" max="3599" width="9.28515625" style="468" customWidth="1"/>
    <col min="3600" max="3600" width="8.7109375" style="468" customWidth="1"/>
    <col min="3601" max="3601" width="9.28515625" style="468" customWidth="1"/>
    <col min="3602" max="3602" width="8.7109375" style="468" customWidth="1"/>
    <col min="3603" max="3603" width="9.28515625" style="468" customWidth="1"/>
    <col min="3604" max="3840" width="9.140625" style="468"/>
    <col min="3841" max="3841" width="1.42578125" style="468" customWidth="1"/>
    <col min="3842" max="3842" width="3.42578125" style="468" customWidth="1"/>
    <col min="3843" max="3843" width="11.42578125" style="468" customWidth="1"/>
    <col min="3844" max="3844" width="7.28515625" style="468" customWidth="1"/>
    <col min="3845" max="3845" width="14" style="468" customWidth="1"/>
    <col min="3846" max="3846" width="6.42578125" style="468" customWidth="1"/>
    <col min="3847" max="3847" width="4.5703125" style="468" customWidth="1"/>
    <col min="3848" max="3848" width="6.140625" style="468" customWidth="1"/>
    <col min="3849" max="3850" width="4.7109375" style="468" customWidth="1"/>
    <col min="3851" max="3851" width="5.140625" style="468" customWidth="1"/>
    <col min="3852" max="3852" width="8.5703125" style="468" customWidth="1"/>
    <col min="3853" max="3853" width="9.5703125" style="468" customWidth="1"/>
    <col min="3854" max="3854" width="8.7109375" style="468" customWidth="1"/>
    <col min="3855" max="3855" width="9.28515625" style="468" customWidth="1"/>
    <col min="3856" max="3856" width="8.7109375" style="468" customWidth="1"/>
    <col min="3857" max="3857" width="9.28515625" style="468" customWidth="1"/>
    <col min="3858" max="3858" width="8.7109375" style="468" customWidth="1"/>
    <col min="3859" max="3859" width="9.28515625" style="468" customWidth="1"/>
    <col min="3860" max="4096" width="9.140625" style="468"/>
    <col min="4097" max="4097" width="1.42578125" style="468" customWidth="1"/>
    <col min="4098" max="4098" width="3.42578125" style="468" customWidth="1"/>
    <col min="4099" max="4099" width="11.42578125" style="468" customWidth="1"/>
    <col min="4100" max="4100" width="7.28515625" style="468" customWidth="1"/>
    <col min="4101" max="4101" width="14" style="468" customWidth="1"/>
    <col min="4102" max="4102" width="6.42578125" style="468" customWidth="1"/>
    <col min="4103" max="4103" width="4.5703125" style="468" customWidth="1"/>
    <col min="4104" max="4104" width="6.140625" style="468" customWidth="1"/>
    <col min="4105" max="4106" width="4.7109375" style="468" customWidth="1"/>
    <col min="4107" max="4107" width="5.140625" style="468" customWidth="1"/>
    <col min="4108" max="4108" width="8.5703125" style="468" customWidth="1"/>
    <col min="4109" max="4109" width="9.5703125" style="468" customWidth="1"/>
    <col min="4110" max="4110" width="8.7109375" style="468" customWidth="1"/>
    <col min="4111" max="4111" width="9.28515625" style="468" customWidth="1"/>
    <col min="4112" max="4112" width="8.7109375" style="468" customWidth="1"/>
    <col min="4113" max="4113" width="9.28515625" style="468" customWidth="1"/>
    <col min="4114" max="4114" width="8.7109375" style="468" customWidth="1"/>
    <col min="4115" max="4115" width="9.28515625" style="468" customWidth="1"/>
    <col min="4116" max="4352" width="9.140625" style="468"/>
    <col min="4353" max="4353" width="1.42578125" style="468" customWidth="1"/>
    <col min="4354" max="4354" width="3.42578125" style="468" customWidth="1"/>
    <col min="4355" max="4355" width="11.42578125" style="468" customWidth="1"/>
    <col min="4356" max="4356" width="7.28515625" style="468" customWidth="1"/>
    <col min="4357" max="4357" width="14" style="468" customWidth="1"/>
    <col min="4358" max="4358" width="6.42578125" style="468" customWidth="1"/>
    <col min="4359" max="4359" width="4.5703125" style="468" customWidth="1"/>
    <col min="4360" max="4360" width="6.140625" style="468" customWidth="1"/>
    <col min="4361" max="4362" width="4.7109375" style="468" customWidth="1"/>
    <col min="4363" max="4363" width="5.140625" style="468" customWidth="1"/>
    <col min="4364" max="4364" width="8.5703125" style="468" customWidth="1"/>
    <col min="4365" max="4365" width="9.5703125" style="468" customWidth="1"/>
    <col min="4366" max="4366" width="8.7109375" style="468" customWidth="1"/>
    <col min="4367" max="4367" width="9.28515625" style="468" customWidth="1"/>
    <col min="4368" max="4368" width="8.7109375" style="468" customWidth="1"/>
    <col min="4369" max="4369" width="9.28515625" style="468" customWidth="1"/>
    <col min="4370" max="4370" width="8.7109375" style="468" customWidth="1"/>
    <col min="4371" max="4371" width="9.28515625" style="468" customWidth="1"/>
    <col min="4372" max="4608" width="9.140625" style="468"/>
    <col min="4609" max="4609" width="1.42578125" style="468" customWidth="1"/>
    <col min="4610" max="4610" width="3.42578125" style="468" customWidth="1"/>
    <col min="4611" max="4611" width="11.42578125" style="468" customWidth="1"/>
    <col min="4612" max="4612" width="7.28515625" style="468" customWidth="1"/>
    <col min="4613" max="4613" width="14" style="468" customWidth="1"/>
    <col min="4614" max="4614" width="6.42578125" style="468" customWidth="1"/>
    <col min="4615" max="4615" width="4.5703125" style="468" customWidth="1"/>
    <col min="4616" max="4616" width="6.140625" style="468" customWidth="1"/>
    <col min="4617" max="4618" width="4.7109375" style="468" customWidth="1"/>
    <col min="4619" max="4619" width="5.140625" style="468" customWidth="1"/>
    <col min="4620" max="4620" width="8.5703125" style="468" customWidth="1"/>
    <col min="4621" max="4621" width="9.5703125" style="468" customWidth="1"/>
    <col min="4622" max="4622" width="8.7109375" style="468" customWidth="1"/>
    <col min="4623" max="4623" width="9.28515625" style="468" customWidth="1"/>
    <col min="4624" max="4624" width="8.7109375" style="468" customWidth="1"/>
    <col min="4625" max="4625" width="9.28515625" style="468" customWidth="1"/>
    <col min="4626" max="4626" width="8.7109375" style="468" customWidth="1"/>
    <col min="4627" max="4627" width="9.28515625" style="468" customWidth="1"/>
    <col min="4628" max="4864" width="9.140625" style="468"/>
    <col min="4865" max="4865" width="1.42578125" style="468" customWidth="1"/>
    <col min="4866" max="4866" width="3.42578125" style="468" customWidth="1"/>
    <col min="4867" max="4867" width="11.42578125" style="468" customWidth="1"/>
    <col min="4868" max="4868" width="7.28515625" style="468" customWidth="1"/>
    <col min="4869" max="4869" width="14" style="468" customWidth="1"/>
    <col min="4870" max="4870" width="6.42578125" style="468" customWidth="1"/>
    <col min="4871" max="4871" width="4.5703125" style="468" customWidth="1"/>
    <col min="4872" max="4872" width="6.140625" style="468" customWidth="1"/>
    <col min="4873" max="4874" width="4.7109375" style="468" customWidth="1"/>
    <col min="4875" max="4875" width="5.140625" style="468" customWidth="1"/>
    <col min="4876" max="4876" width="8.5703125" style="468" customWidth="1"/>
    <col min="4877" max="4877" width="9.5703125" style="468" customWidth="1"/>
    <col min="4878" max="4878" width="8.7109375" style="468" customWidth="1"/>
    <col min="4879" max="4879" width="9.28515625" style="468" customWidth="1"/>
    <col min="4880" max="4880" width="8.7109375" style="468" customWidth="1"/>
    <col min="4881" max="4881" width="9.28515625" style="468" customWidth="1"/>
    <col min="4882" max="4882" width="8.7109375" style="468" customWidth="1"/>
    <col min="4883" max="4883" width="9.28515625" style="468" customWidth="1"/>
    <col min="4884" max="5120" width="9.140625" style="468"/>
    <col min="5121" max="5121" width="1.42578125" style="468" customWidth="1"/>
    <col min="5122" max="5122" width="3.42578125" style="468" customWidth="1"/>
    <col min="5123" max="5123" width="11.42578125" style="468" customWidth="1"/>
    <col min="5124" max="5124" width="7.28515625" style="468" customWidth="1"/>
    <col min="5125" max="5125" width="14" style="468" customWidth="1"/>
    <col min="5126" max="5126" width="6.42578125" style="468" customWidth="1"/>
    <col min="5127" max="5127" width="4.5703125" style="468" customWidth="1"/>
    <col min="5128" max="5128" width="6.140625" style="468" customWidth="1"/>
    <col min="5129" max="5130" width="4.7109375" style="468" customWidth="1"/>
    <col min="5131" max="5131" width="5.140625" style="468" customWidth="1"/>
    <col min="5132" max="5132" width="8.5703125" style="468" customWidth="1"/>
    <col min="5133" max="5133" width="9.5703125" style="468" customWidth="1"/>
    <col min="5134" max="5134" width="8.7109375" style="468" customWidth="1"/>
    <col min="5135" max="5135" width="9.28515625" style="468" customWidth="1"/>
    <col min="5136" max="5136" width="8.7109375" style="468" customWidth="1"/>
    <col min="5137" max="5137" width="9.28515625" style="468" customWidth="1"/>
    <col min="5138" max="5138" width="8.7109375" style="468" customWidth="1"/>
    <col min="5139" max="5139" width="9.28515625" style="468" customWidth="1"/>
    <col min="5140" max="5376" width="9.140625" style="468"/>
    <col min="5377" max="5377" width="1.42578125" style="468" customWidth="1"/>
    <col min="5378" max="5378" width="3.42578125" style="468" customWidth="1"/>
    <col min="5379" max="5379" width="11.42578125" style="468" customWidth="1"/>
    <col min="5380" max="5380" width="7.28515625" style="468" customWidth="1"/>
    <col min="5381" max="5381" width="14" style="468" customWidth="1"/>
    <col min="5382" max="5382" width="6.42578125" style="468" customWidth="1"/>
    <col min="5383" max="5383" width="4.5703125" style="468" customWidth="1"/>
    <col min="5384" max="5384" width="6.140625" style="468" customWidth="1"/>
    <col min="5385" max="5386" width="4.7109375" style="468" customWidth="1"/>
    <col min="5387" max="5387" width="5.140625" style="468" customWidth="1"/>
    <col min="5388" max="5388" width="8.5703125" style="468" customWidth="1"/>
    <col min="5389" max="5389" width="9.5703125" style="468" customWidth="1"/>
    <col min="5390" max="5390" width="8.7109375" style="468" customWidth="1"/>
    <col min="5391" max="5391" width="9.28515625" style="468" customWidth="1"/>
    <col min="5392" max="5392" width="8.7109375" style="468" customWidth="1"/>
    <col min="5393" max="5393" width="9.28515625" style="468" customWidth="1"/>
    <col min="5394" max="5394" width="8.7109375" style="468" customWidth="1"/>
    <col min="5395" max="5395" width="9.28515625" style="468" customWidth="1"/>
    <col min="5396" max="5632" width="9.140625" style="468"/>
    <col min="5633" max="5633" width="1.42578125" style="468" customWidth="1"/>
    <col min="5634" max="5634" width="3.42578125" style="468" customWidth="1"/>
    <col min="5635" max="5635" width="11.42578125" style="468" customWidth="1"/>
    <col min="5636" max="5636" width="7.28515625" style="468" customWidth="1"/>
    <col min="5637" max="5637" width="14" style="468" customWidth="1"/>
    <col min="5638" max="5638" width="6.42578125" style="468" customWidth="1"/>
    <col min="5639" max="5639" width="4.5703125" style="468" customWidth="1"/>
    <col min="5640" max="5640" width="6.140625" style="468" customWidth="1"/>
    <col min="5641" max="5642" width="4.7109375" style="468" customWidth="1"/>
    <col min="5643" max="5643" width="5.140625" style="468" customWidth="1"/>
    <col min="5644" max="5644" width="8.5703125" style="468" customWidth="1"/>
    <col min="5645" max="5645" width="9.5703125" style="468" customWidth="1"/>
    <col min="5646" max="5646" width="8.7109375" style="468" customWidth="1"/>
    <col min="5647" max="5647" width="9.28515625" style="468" customWidth="1"/>
    <col min="5648" max="5648" width="8.7109375" style="468" customWidth="1"/>
    <col min="5649" max="5649" width="9.28515625" style="468" customWidth="1"/>
    <col min="5650" max="5650" width="8.7109375" style="468" customWidth="1"/>
    <col min="5651" max="5651" width="9.28515625" style="468" customWidth="1"/>
    <col min="5652" max="5888" width="9.140625" style="468"/>
    <col min="5889" max="5889" width="1.42578125" style="468" customWidth="1"/>
    <col min="5890" max="5890" width="3.42578125" style="468" customWidth="1"/>
    <col min="5891" max="5891" width="11.42578125" style="468" customWidth="1"/>
    <col min="5892" max="5892" width="7.28515625" style="468" customWidth="1"/>
    <col min="5893" max="5893" width="14" style="468" customWidth="1"/>
    <col min="5894" max="5894" width="6.42578125" style="468" customWidth="1"/>
    <col min="5895" max="5895" width="4.5703125" style="468" customWidth="1"/>
    <col min="5896" max="5896" width="6.140625" style="468" customWidth="1"/>
    <col min="5897" max="5898" width="4.7109375" style="468" customWidth="1"/>
    <col min="5899" max="5899" width="5.140625" style="468" customWidth="1"/>
    <col min="5900" max="5900" width="8.5703125" style="468" customWidth="1"/>
    <col min="5901" max="5901" width="9.5703125" style="468" customWidth="1"/>
    <col min="5902" max="5902" width="8.7109375" style="468" customWidth="1"/>
    <col min="5903" max="5903" width="9.28515625" style="468" customWidth="1"/>
    <col min="5904" max="5904" width="8.7109375" style="468" customWidth="1"/>
    <col min="5905" max="5905" width="9.28515625" style="468" customWidth="1"/>
    <col min="5906" max="5906" width="8.7109375" style="468" customWidth="1"/>
    <col min="5907" max="5907" width="9.28515625" style="468" customWidth="1"/>
    <col min="5908" max="6144" width="9.140625" style="468"/>
    <col min="6145" max="6145" width="1.42578125" style="468" customWidth="1"/>
    <col min="6146" max="6146" width="3.42578125" style="468" customWidth="1"/>
    <col min="6147" max="6147" width="11.42578125" style="468" customWidth="1"/>
    <col min="6148" max="6148" width="7.28515625" style="468" customWidth="1"/>
    <col min="6149" max="6149" width="14" style="468" customWidth="1"/>
    <col min="6150" max="6150" width="6.42578125" style="468" customWidth="1"/>
    <col min="6151" max="6151" width="4.5703125" style="468" customWidth="1"/>
    <col min="6152" max="6152" width="6.140625" style="468" customWidth="1"/>
    <col min="6153" max="6154" width="4.7109375" style="468" customWidth="1"/>
    <col min="6155" max="6155" width="5.140625" style="468" customWidth="1"/>
    <col min="6156" max="6156" width="8.5703125" style="468" customWidth="1"/>
    <col min="6157" max="6157" width="9.5703125" style="468" customWidth="1"/>
    <col min="6158" max="6158" width="8.7109375" style="468" customWidth="1"/>
    <col min="6159" max="6159" width="9.28515625" style="468" customWidth="1"/>
    <col min="6160" max="6160" width="8.7109375" style="468" customWidth="1"/>
    <col min="6161" max="6161" width="9.28515625" style="468" customWidth="1"/>
    <col min="6162" max="6162" width="8.7109375" style="468" customWidth="1"/>
    <col min="6163" max="6163" width="9.28515625" style="468" customWidth="1"/>
    <col min="6164" max="6400" width="9.140625" style="468"/>
    <col min="6401" max="6401" width="1.42578125" style="468" customWidth="1"/>
    <col min="6402" max="6402" width="3.42578125" style="468" customWidth="1"/>
    <col min="6403" max="6403" width="11.42578125" style="468" customWidth="1"/>
    <col min="6404" max="6404" width="7.28515625" style="468" customWidth="1"/>
    <col min="6405" max="6405" width="14" style="468" customWidth="1"/>
    <col min="6406" max="6406" width="6.42578125" style="468" customWidth="1"/>
    <col min="6407" max="6407" width="4.5703125" style="468" customWidth="1"/>
    <col min="6408" max="6408" width="6.140625" style="468" customWidth="1"/>
    <col min="6409" max="6410" width="4.7109375" style="468" customWidth="1"/>
    <col min="6411" max="6411" width="5.140625" style="468" customWidth="1"/>
    <col min="6412" max="6412" width="8.5703125" style="468" customWidth="1"/>
    <col min="6413" max="6413" width="9.5703125" style="468" customWidth="1"/>
    <col min="6414" max="6414" width="8.7109375" style="468" customWidth="1"/>
    <col min="6415" max="6415" width="9.28515625" style="468" customWidth="1"/>
    <col min="6416" max="6416" width="8.7109375" style="468" customWidth="1"/>
    <col min="6417" max="6417" width="9.28515625" style="468" customWidth="1"/>
    <col min="6418" max="6418" width="8.7109375" style="468" customWidth="1"/>
    <col min="6419" max="6419" width="9.28515625" style="468" customWidth="1"/>
    <col min="6420" max="6656" width="9.140625" style="468"/>
    <col min="6657" max="6657" width="1.42578125" style="468" customWidth="1"/>
    <col min="6658" max="6658" width="3.42578125" style="468" customWidth="1"/>
    <col min="6659" max="6659" width="11.42578125" style="468" customWidth="1"/>
    <col min="6660" max="6660" width="7.28515625" style="468" customWidth="1"/>
    <col min="6661" max="6661" width="14" style="468" customWidth="1"/>
    <col min="6662" max="6662" width="6.42578125" style="468" customWidth="1"/>
    <col min="6663" max="6663" width="4.5703125" style="468" customWidth="1"/>
    <col min="6664" max="6664" width="6.140625" style="468" customWidth="1"/>
    <col min="6665" max="6666" width="4.7109375" style="468" customWidth="1"/>
    <col min="6667" max="6667" width="5.140625" style="468" customWidth="1"/>
    <col min="6668" max="6668" width="8.5703125" style="468" customWidth="1"/>
    <col min="6669" max="6669" width="9.5703125" style="468" customWidth="1"/>
    <col min="6670" max="6670" width="8.7109375" style="468" customWidth="1"/>
    <col min="6671" max="6671" width="9.28515625" style="468" customWidth="1"/>
    <col min="6672" max="6672" width="8.7109375" style="468" customWidth="1"/>
    <col min="6673" max="6673" width="9.28515625" style="468" customWidth="1"/>
    <col min="6674" max="6674" width="8.7109375" style="468" customWidth="1"/>
    <col min="6675" max="6675" width="9.28515625" style="468" customWidth="1"/>
    <col min="6676" max="6912" width="9.140625" style="468"/>
    <col min="6913" max="6913" width="1.42578125" style="468" customWidth="1"/>
    <col min="6914" max="6914" width="3.42578125" style="468" customWidth="1"/>
    <col min="6915" max="6915" width="11.42578125" style="468" customWidth="1"/>
    <col min="6916" max="6916" width="7.28515625" style="468" customWidth="1"/>
    <col min="6917" max="6917" width="14" style="468" customWidth="1"/>
    <col min="6918" max="6918" width="6.42578125" style="468" customWidth="1"/>
    <col min="6919" max="6919" width="4.5703125" style="468" customWidth="1"/>
    <col min="6920" max="6920" width="6.140625" style="468" customWidth="1"/>
    <col min="6921" max="6922" width="4.7109375" style="468" customWidth="1"/>
    <col min="6923" max="6923" width="5.140625" style="468" customWidth="1"/>
    <col min="6924" max="6924" width="8.5703125" style="468" customWidth="1"/>
    <col min="6925" max="6925" width="9.5703125" style="468" customWidth="1"/>
    <col min="6926" max="6926" width="8.7109375" style="468" customWidth="1"/>
    <col min="6927" max="6927" width="9.28515625" style="468" customWidth="1"/>
    <col min="6928" max="6928" width="8.7109375" style="468" customWidth="1"/>
    <col min="6929" max="6929" width="9.28515625" style="468" customWidth="1"/>
    <col min="6930" max="6930" width="8.7109375" style="468" customWidth="1"/>
    <col min="6931" max="6931" width="9.28515625" style="468" customWidth="1"/>
    <col min="6932" max="7168" width="9.140625" style="468"/>
    <col min="7169" max="7169" width="1.42578125" style="468" customWidth="1"/>
    <col min="7170" max="7170" width="3.42578125" style="468" customWidth="1"/>
    <col min="7171" max="7171" width="11.42578125" style="468" customWidth="1"/>
    <col min="7172" max="7172" width="7.28515625" style="468" customWidth="1"/>
    <col min="7173" max="7173" width="14" style="468" customWidth="1"/>
    <col min="7174" max="7174" width="6.42578125" style="468" customWidth="1"/>
    <col min="7175" max="7175" width="4.5703125" style="468" customWidth="1"/>
    <col min="7176" max="7176" width="6.140625" style="468" customWidth="1"/>
    <col min="7177" max="7178" width="4.7109375" style="468" customWidth="1"/>
    <col min="7179" max="7179" width="5.140625" style="468" customWidth="1"/>
    <col min="7180" max="7180" width="8.5703125" style="468" customWidth="1"/>
    <col min="7181" max="7181" width="9.5703125" style="468" customWidth="1"/>
    <col min="7182" max="7182" width="8.7109375" style="468" customWidth="1"/>
    <col min="7183" max="7183" width="9.28515625" style="468" customWidth="1"/>
    <col min="7184" max="7184" width="8.7109375" style="468" customWidth="1"/>
    <col min="7185" max="7185" width="9.28515625" style="468" customWidth="1"/>
    <col min="7186" max="7186" width="8.7109375" style="468" customWidth="1"/>
    <col min="7187" max="7187" width="9.28515625" style="468" customWidth="1"/>
    <col min="7188" max="7424" width="9.140625" style="468"/>
    <col min="7425" max="7425" width="1.42578125" style="468" customWidth="1"/>
    <col min="7426" max="7426" width="3.42578125" style="468" customWidth="1"/>
    <col min="7427" max="7427" width="11.42578125" style="468" customWidth="1"/>
    <col min="7428" max="7428" width="7.28515625" style="468" customWidth="1"/>
    <col min="7429" max="7429" width="14" style="468" customWidth="1"/>
    <col min="7430" max="7430" width="6.42578125" style="468" customWidth="1"/>
    <col min="7431" max="7431" width="4.5703125" style="468" customWidth="1"/>
    <col min="7432" max="7432" width="6.140625" style="468" customWidth="1"/>
    <col min="7433" max="7434" width="4.7109375" style="468" customWidth="1"/>
    <col min="7435" max="7435" width="5.140625" style="468" customWidth="1"/>
    <col min="7436" max="7436" width="8.5703125" style="468" customWidth="1"/>
    <col min="7437" max="7437" width="9.5703125" style="468" customWidth="1"/>
    <col min="7438" max="7438" width="8.7109375" style="468" customWidth="1"/>
    <col min="7439" max="7439" width="9.28515625" style="468" customWidth="1"/>
    <col min="7440" max="7440" width="8.7109375" style="468" customWidth="1"/>
    <col min="7441" max="7441" width="9.28515625" style="468" customWidth="1"/>
    <col min="7442" max="7442" width="8.7109375" style="468" customWidth="1"/>
    <col min="7443" max="7443" width="9.28515625" style="468" customWidth="1"/>
    <col min="7444" max="7680" width="9.140625" style="468"/>
    <col min="7681" max="7681" width="1.42578125" style="468" customWidth="1"/>
    <col min="7682" max="7682" width="3.42578125" style="468" customWidth="1"/>
    <col min="7683" max="7683" width="11.42578125" style="468" customWidth="1"/>
    <col min="7684" max="7684" width="7.28515625" style="468" customWidth="1"/>
    <col min="7685" max="7685" width="14" style="468" customWidth="1"/>
    <col min="7686" max="7686" width="6.42578125" style="468" customWidth="1"/>
    <col min="7687" max="7687" width="4.5703125" style="468" customWidth="1"/>
    <col min="7688" max="7688" width="6.140625" style="468" customWidth="1"/>
    <col min="7689" max="7690" width="4.7109375" style="468" customWidth="1"/>
    <col min="7691" max="7691" width="5.140625" style="468" customWidth="1"/>
    <col min="7692" max="7692" width="8.5703125" style="468" customWidth="1"/>
    <col min="7693" max="7693" width="9.5703125" style="468" customWidth="1"/>
    <col min="7694" max="7694" width="8.7109375" style="468" customWidth="1"/>
    <col min="7695" max="7695" width="9.28515625" style="468" customWidth="1"/>
    <col min="7696" max="7696" width="8.7109375" style="468" customWidth="1"/>
    <col min="7697" max="7697" width="9.28515625" style="468" customWidth="1"/>
    <col min="7698" max="7698" width="8.7109375" style="468" customWidth="1"/>
    <col min="7699" max="7699" width="9.28515625" style="468" customWidth="1"/>
    <col min="7700" max="7936" width="9.140625" style="468"/>
    <col min="7937" max="7937" width="1.42578125" style="468" customWidth="1"/>
    <col min="7938" max="7938" width="3.42578125" style="468" customWidth="1"/>
    <col min="7939" max="7939" width="11.42578125" style="468" customWidth="1"/>
    <col min="7940" max="7940" width="7.28515625" style="468" customWidth="1"/>
    <col min="7941" max="7941" width="14" style="468" customWidth="1"/>
    <col min="7942" max="7942" width="6.42578125" style="468" customWidth="1"/>
    <col min="7943" max="7943" width="4.5703125" style="468" customWidth="1"/>
    <col min="7944" max="7944" width="6.140625" style="468" customWidth="1"/>
    <col min="7945" max="7946" width="4.7109375" style="468" customWidth="1"/>
    <col min="7947" max="7947" width="5.140625" style="468" customWidth="1"/>
    <col min="7948" max="7948" width="8.5703125" style="468" customWidth="1"/>
    <col min="7949" max="7949" width="9.5703125" style="468" customWidth="1"/>
    <col min="7950" max="7950" width="8.7109375" style="468" customWidth="1"/>
    <col min="7951" max="7951" width="9.28515625" style="468" customWidth="1"/>
    <col min="7952" max="7952" width="8.7109375" style="468" customWidth="1"/>
    <col min="7953" max="7953" width="9.28515625" style="468" customWidth="1"/>
    <col min="7954" max="7954" width="8.7109375" style="468" customWidth="1"/>
    <col min="7955" max="7955" width="9.28515625" style="468" customWidth="1"/>
    <col min="7956" max="8192" width="9.140625" style="468"/>
    <col min="8193" max="8193" width="1.42578125" style="468" customWidth="1"/>
    <col min="8194" max="8194" width="3.42578125" style="468" customWidth="1"/>
    <col min="8195" max="8195" width="11.42578125" style="468" customWidth="1"/>
    <col min="8196" max="8196" width="7.28515625" style="468" customWidth="1"/>
    <col min="8197" max="8197" width="14" style="468" customWidth="1"/>
    <col min="8198" max="8198" width="6.42578125" style="468" customWidth="1"/>
    <col min="8199" max="8199" width="4.5703125" style="468" customWidth="1"/>
    <col min="8200" max="8200" width="6.140625" style="468" customWidth="1"/>
    <col min="8201" max="8202" width="4.7109375" style="468" customWidth="1"/>
    <col min="8203" max="8203" width="5.140625" style="468" customWidth="1"/>
    <col min="8204" max="8204" width="8.5703125" style="468" customWidth="1"/>
    <col min="8205" max="8205" width="9.5703125" style="468" customWidth="1"/>
    <col min="8206" max="8206" width="8.7109375" style="468" customWidth="1"/>
    <col min="8207" max="8207" width="9.28515625" style="468" customWidth="1"/>
    <col min="8208" max="8208" width="8.7109375" style="468" customWidth="1"/>
    <col min="8209" max="8209" width="9.28515625" style="468" customWidth="1"/>
    <col min="8210" max="8210" width="8.7109375" style="468" customWidth="1"/>
    <col min="8211" max="8211" width="9.28515625" style="468" customWidth="1"/>
    <col min="8212" max="8448" width="9.140625" style="468"/>
    <col min="8449" max="8449" width="1.42578125" style="468" customWidth="1"/>
    <col min="8450" max="8450" width="3.42578125" style="468" customWidth="1"/>
    <col min="8451" max="8451" width="11.42578125" style="468" customWidth="1"/>
    <col min="8452" max="8452" width="7.28515625" style="468" customWidth="1"/>
    <col min="8453" max="8453" width="14" style="468" customWidth="1"/>
    <col min="8454" max="8454" width="6.42578125" style="468" customWidth="1"/>
    <col min="8455" max="8455" width="4.5703125" style="468" customWidth="1"/>
    <col min="8456" max="8456" width="6.140625" style="468" customWidth="1"/>
    <col min="8457" max="8458" width="4.7109375" style="468" customWidth="1"/>
    <col min="8459" max="8459" width="5.140625" style="468" customWidth="1"/>
    <col min="8460" max="8460" width="8.5703125" style="468" customWidth="1"/>
    <col min="8461" max="8461" width="9.5703125" style="468" customWidth="1"/>
    <col min="8462" max="8462" width="8.7109375" style="468" customWidth="1"/>
    <col min="8463" max="8463" width="9.28515625" style="468" customWidth="1"/>
    <col min="8464" max="8464" width="8.7109375" style="468" customWidth="1"/>
    <col min="8465" max="8465" width="9.28515625" style="468" customWidth="1"/>
    <col min="8466" max="8466" width="8.7109375" style="468" customWidth="1"/>
    <col min="8467" max="8467" width="9.28515625" style="468" customWidth="1"/>
    <col min="8468" max="8704" width="9.140625" style="468"/>
    <col min="8705" max="8705" width="1.42578125" style="468" customWidth="1"/>
    <col min="8706" max="8706" width="3.42578125" style="468" customWidth="1"/>
    <col min="8707" max="8707" width="11.42578125" style="468" customWidth="1"/>
    <col min="8708" max="8708" width="7.28515625" style="468" customWidth="1"/>
    <col min="8709" max="8709" width="14" style="468" customWidth="1"/>
    <col min="8710" max="8710" width="6.42578125" style="468" customWidth="1"/>
    <col min="8711" max="8711" width="4.5703125" style="468" customWidth="1"/>
    <col min="8712" max="8712" width="6.140625" style="468" customWidth="1"/>
    <col min="8713" max="8714" width="4.7109375" style="468" customWidth="1"/>
    <col min="8715" max="8715" width="5.140625" style="468" customWidth="1"/>
    <col min="8716" max="8716" width="8.5703125" style="468" customWidth="1"/>
    <col min="8717" max="8717" width="9.5703125" style="468" customWidth="1"/>
    <col min="8718" max="8718" width="8.7109375" style="468" customWidth="1"/>
    <col min="8719" max="8719" width="9.28515625" style="468" customWidth="1"/>
    <col min="8720" max="8720" width="8.7109375" style="468" customWidth="1"/>
    <col min="8721" max="8721" width="9.28515625" style="468" customWidth="1"/>
    <col min="8722" max="8722" width="8.7109375" style="468" customWidth="1"/>
    <col min="8723" max="8723" width="9.28515625" style="468" customWidth="1"/>
    <col min="8724" max="8960" width="9.140625" style="468"/>
    <col min="8961" max="8961" width="1.42578125" style="468" customWidth="1"/>
    <col min="8962" max="8962" width="3.42578125" style="468" customWidth="1"/>
    <col min="8963" max="8963" width="11.42578125" style="468" customWidth="1"/>
    <col min="8964" max="8964" width="7.28515625" style="468" customWidth="1"/>
    <col min="8965" max="8965" width="14" style="468" customWidth="1"/>
    <col min="8966" max="8966" width="6.42578125" style="468" customWidth="1"/>
    <col min="8967" max="8967" width="4.5703125" style="468" customWidth="1"/>
    <col min="8968" max="8968" width="6.140625" style="468" customWidth="1"/>
    <col min="8969" max="8970" width="4.7109375" style="468" customWidth="1"/>
    <col min="8971" max="8971" width="5.140625" style="468" customWidth="1"/>
    <col min="8972" max="8972" width="8.5703125" style="468" customWidth="1"/>
    <col min="8973" max="8973" width="9.5703125" style="468" customWidth="1"/>
    <col min="8974" max="8974" width="8.7109375" style="468" customWidth="1"/>
    <col min="8975" max="8975" width="9.28515625" style="468" customWidth="1"/>
    <col min="8976" max="8976" width="8.7109375" style="468" customWidth="1"/>
    <col min="8977" max="8977" width="9.28515625" style="468" customWidth="1"/>
    <col min="8978" max="8978" width="8.7109375" style="468" customWidth="1"/>
    <col min="8979" max="8979" width="9.28515625" style="468" customWidth="1"/>
    <col min="8980" max="9216" width="9.140625" style="468"/>
    <col min="9217" max="9217" width="1.42578125" style="468" customWidth="1"/>
    <col min="9218" max="9218" width="3.42578125" style="468" customWidth="1"/>
    <col min="9219" max="9219" width="11.42578125" style="468" customWidth="1"/>
    <col min="9220" max="9220" width="7.28515625" style="468" customWidth="1"/>
    <col min="9221" max="9221" width="14" style="468" customWidth="1"/>
    <col min="9222" max="9222" width="6.42578125" style="468" customWidth="1"/>
    <col min="9223" max="9223" width="4.5703125" style="468" customWidth="1"/>
    <col min="9224" max="9224" width="6.140625" style="468" customWidth="1"/>
    <col min="9225" max="9226" width="4.7109375" style="468" customWidth="1"/>
    <col min="9227" max="9227" width="5.140625" style="468" customWidth="1"/>
    <col min="9228" max="9228" width="8.5703125" style="468" customWidth="1"/>
    <col min="9229" max="9229" width="9.5703125" style="468" customWidth="1"/>
    <col min="9230" max="9230" width="8.7109375" style="468" customWidth="1"/>
    <col min="9231" max="9231" width="9.28515625" style="468" customWidth="1"/>
    <col min="9232" max="9232" width="8.7109375" style="468" customWidth="1"/>
    <col min="9233" max="9233" width="9.28515625" style="468" customWidth="1"/>
    <col min="9234" max="9234" width="8.7109375" style="468" customWidth="1"/>
    <col min="9235" max="9235" width="9.28515625" style="468" customWidth="1"/>
    <col min="9236" max="9472" width="9.140625" style="468"/>
    <col min="9473" max="9473" width="1.42578125" style="468" customWidth="1"/>
    <col min="9474" max="9474" width="3.42578125" style="468" customWidth="1"/>
    <col min="9475" max="9475" width="11.42578125" style="468" customWidth="1"/>
    <col min="9476" max="9476" width="7.28515625" style="468" customWidth="1"/>
    <col min="9477" max="9477" width="14" style="468" customWidth="1"/>
    <col min="9478" max="9478" width="6.42578125" style="468" customWidth="1"/>
    <col min="9479" max="9479" width="4.5703125" style="468" customWidth="1"/>
    <col min="9480" max="9480" width="6.140625" style="468" customWidth="1"/>
    <col min="9481" max="9482" width="4.7109375" style="468" customWidth="1"/>
    <col min="9483" max="9483" width="5.140625" style="468" customWidth="1"/>
    <col min="9484" max="9484" width="8.5703125" style="468" customWidth="1"/>
    <col min="9485" max="9485" width="9.5703125" style="468" customWidth="1"/>
    <col min="9486" max="9486" width="8.7109375" style="468" customWidth="1"/>
    <col min="9487" max="9487" width="9.28515625" style="468" customWidth="1"/>
    <col min="9488" max="9488" width="8.7109375" style="468" customWidth="1"/>
    <col min="9489" max="9489" width="9.28515625" style="468" customWidth="1"/>
    <col min="9490" max="9490" width="8.7109375" style="468" customWidth="1"/>
    <col min="9491" max="9491" width="9.28515625" style="468" customWidth="1"/>
    <col min="9492" max="9728" width="9.140625" style="468"/>
    <col min="9729" max="9729" width="1.42578125" style="468" customWidth="1"/>
    <col min="9730" max="9730" width="3.42578125" style="468" customWidth="1"/>
    <col min="9731" max="9731" width="11.42578125" style="468" customWidth="1"/>
    <col min="9732" max="9732" width="7.28515625" style="468" customWidth="1"/>
    <col min="9733" max="9733" width="14" style="468" customWidth="1"/>
    <col min="9734" max="9734" width="6.42578125" style="468" customWidth="1"/>
    <col min="9735" max="9735" width="4.5703125" style="468" customWidth="1"/>
    <col min="9736" max="9736" width="6.140625" style="468" customWidth="1"/>
    <col min="9737" max="9738" width="4.7109375" style="468" customWidth="1"/>
    <col min="9739" max="9739" width="5.140625" style="468" customWidth="1"/>
    <col min="9740" max="9740" width="8.5703125" style="468" customWidth="1"/>
    <col min="9741" max="9741" width="9.5703125" style="468" customWidth="1"/>
    <col min="9742" max="9742" width="8.7109375" style="468" customWidth="1"/>
    <col min="9743" max="9743" width="9.28515625" style="468" customWidth="1"/>
    <col min="9744" max="9744" width="8.7109375" style="468" customWidth="1"/>
    <col min="9745" max="9745" width="9.28515625" style="468" customWidth="1"/>
    <col min="9746" max="9746" width="8.7109375" style="468" customWidth="1"/>
    <col min="9747" max="9747" width="9.28515625" style="468" customWidth="1"/>
    <col min="9748" max="9984" width="9.140625" style="468"/>
    <col min="9985" max="9985" width="1.42578125" style="468" customWidth="1"/>
    <col min="9986" max="9986" width="3.42578125" style="468" customWidth="1"/>
    <col min="9987" max="9987" width="11.42578125" style="468" customWidth="1"/>
    <col min="9988" max="9988" width="7.28515625" style="468" customWidth="1"/>
    <col min="9989" max="9989" width="14" style="468" customWidth="1"/>
    <col min="9990" max="9990" width="6.42578125" style="468" customWidth="1"/>
    <col min="9991" max="9991" width="4.5703125" style="468" customWidth="1"/>
    <col min="9992" max="9992" width="6.140625" style="468" customWidth="1"/>
    <col min="9993" max="9994" width="4.7109375" style="468" customWidth="1"/>
    <col min="9995" max="9995" width="5.140625" style="468" customWidth="1"/>
    <col min="9996" max="9996" width="8.5703125" style="468" customWidth="1"/>
    <col min="9997" max="9997" width="9.5703125" style="468" customWidth="1"/>
    <col min="9998" max="9998" width="8.7109375" style="468" customWidth="1"/>
    <col min="9999" max="9999" width="9.28515625" style="468" customWidth="1"/>
    <col min="10000" max="10000" width="8.7109375" style="468" customWidth="1"/>
    <col min="10001" max="10001" width="9.28515625" style="468" customWidth="1"/>
    <col min="10002" max="10002" width="8.7109375" style="468" customWidth="1"/>
    <col min="10003" max="10003" width="9.28515625" style="468" customWidth="1"/>
    <col min="10004" max="10240" width="9.140625" style="468"/>
    <col min="10241" max="10241" width="1.42578125" style="468" customWidth="1"/>
    <col min="10242" max="10242" width="3.42578125" style="468" customWidth="1"/>
    <col min="10243" max="10243" width="11.42578125" style="468" customWidth="1"/>
    <col min="10244" max="10244" width="7.28515625" style="468" customWidth="1"/>
    <col min="10245" max="10245" width="14" style="468" customWidth="1"/>
    <col min="10246" max="10246" width="6.42578125" style="468" customWidth="1"/>
    <col min="10247" max="10247" width="4.5703125" style="468" customWidth="1"/>
    <col min="10248" max="10248" width="6.140625" style="468" customWidth="1"/>
    <col min="10249" max="10250" width="4.7109375" style="468" customWidth="1"/>
    <col min="10251" max="10251" width="5.140625" style="468" customWidth="1"/>
    <col min="10252" max="10252" width="8.5703125" style="468" customWidth="1"/>
    <col min="10253" max="10253" width="9.5703125" style="468" customWidth="1"/>
    <col min="10254" max="10254" width="8.7109375" style="468" customWidth="1"/>
    <col min="10255" max="10255" width="9.28515625" style="468" customWidth="1"/>
    <col min="10256" max="10256" width="8.7109375" style="468" customWidth="1"/>
    <col min="10257" max="10257" width="9.28515625" style="468" customWidth="1"/>
    <col min="10258" max="10258" width="8.7109375" style="468" customWidth="1"/>
    <col min="10259" max="10259" width="9.28515625" style="468" customWidth="1"/>
    <col min="10260" max="10496" width="9.140625" style="468"/>
    <col min="10497" max="10497" width="1.42578125" style="468" customWidth="1"/>
    <col min="10498" max="10498" width="3.42578125" style="468" customWidth="1"/>
    <col min="10499" max="10499" width="11.42578125" style="468" customWidth="1"/>
    <col min="10500" max="10500" width="7.28515625" style="468" customWidth="1"/>
    <col min="10501" max="10501" width="14" style="468" customWidth="1"/>
    <col min="10502" max="10502" width="6.42578125" style="468" customWidth="1"/>
    <col min="10503" max="10503" width="4.5703125" style="468" customWidth="1"/>
    <col min="10504" max="10504" width="6.140625" style="468" customWidth="1"/>
    <col min="10505" max="10506" width="4.7109375" style="468" customWidth="1"/>
    <col min="10507" max="10507" width="5.140625" style="468" customWidth="1"/>
    <col min="10508" max="10508" width="8.5703125" style="468" customWidth="1"/>
    <col min="10509" max="10509" width="9.5703125" style="468" customWidth="1"/>
    <col min="10510" max="10510" width="8.7109375" style="468" customWidth="1"/>
    <col min="10511" max="10511" width="9.28515625" style="468" customWidth="1"/>
    <col min="10512" max="10512" width="8.7109375" style="468" customWidth="1"/>
    <col min="10513" max="10513" width="9.28515625" style="468" customWidth="1"/>
    <col min="10514" max="10514" width="8.7109375" style="468" customWidth="1"/>
    <col min="10515" max="10515" width="9.28515625" style="468" customWidth="1"/>
    <col min="10516" max="10752" width="9.140625" style="468"/>
    <col min="10753" max="10753" width="1.42578125" style="468" customWidth="1"/>
    <col min="10754" max="10754" width="3.42578125" style="468" customWidth="1"/>
    <col min="10755" max="10755" width="11.42578125" style="468" customWidth="1"/>
    <col min="10756" max="10756" width="7.28515625" style="468" customWidth="1"/>
    <col min="10757" max="10757" width="14" style="468" customWidth="1"/>
    <col min="10758" max="10758" width="6.42578125" style="468" customWidth="1"/>
    <col min="10759" max="10759" width="4.5703125" style="468" customWidth="1"/>
    <col min="10760" max="10760" width="6.140625" style="468" customWidth="1"/>
    <col min="10761" max="10762" width="4.7109375" style="468" customWidth="1"/>
    <col min="10763" max="10763" width="5.140625" style="468" customWidth="1"/>
    <col min="10764" max="10764" width="8.5703125" style="468" customWidth="1"/>
    <col min="10765" max="10765" width="9.5703125" style="468" customWidth="1"/>
    <col min="10766" max="10766" width="8.7109375" style="468" customWidth="1"/>
    <col min="10767" max="10767" width="9.28515625" style="468" customWidth="1"/>
    <col min="10768" max="10768" width="8.7109375" style="468" customWidth="1"/>
    <col min="10769" max="10769" width="9.28515625" style="468" customWidth="1"/>
    <col min="10770" max="10770" width="8.7109375" style="468" customWidth="1"/>
    <col min="10771" max="10771" width="9.28515625" style="468" customWidth="1"/>
    <col min="10772" max="11008" width="9.140625" style="468"/>
    <col min="11009" max="11009" width="1.42578125" style="468" customWidth="1"/>
    <col min="11010" max="11010" width="3.42578125" style="468" customWidth="1"/>
    <col min="11011" max="11011" width="11.42578125" style="468" customWidth="1"/>
    <col min="11012" max="11012" width="7.28515625" style="468" customWidth="1"/>
    <col min="11013" max="11013" width="14" style="468" customWidth="1"/>
    <col min="11014" max="11014" width="6.42578125" style="468" customWidth="1"/>
    <col min="11015" max="11015" width="4.5703125" style="468" customWidth="1"/>
    <col min="11016" max="11016" width="6.140625" style="468" customWidth="1"/>
    <col min="11017" max="11018" width="4.7109375" style="468" customWidth="1"/>
    <col min="11019" max="11019" width="5.140625" style="468" customWidth="1"/>
    <col min="11020" max="11020" width="8.5703125" style="468" customWidth="1"/>
    <col min="11021" max="11021" width="9.5703125" style="468" customWidth="1"/>
    <col min="11022" max="11022" width="8.7109375" style="468" customWidth="1"/>
    <col min="11023" max="11023" width="9.28515625" style="468" customWidth="1"/>
    <col min="11024" max="11024" width="8.7109375" style="468" customWidth="1"/>
    <col min="11025" max="11025" width="9.28515625" style="468" customWidth="1"/>
    <col min="11026" max="11026" width="8.7109375" style="468" customWidth="1"/>
    <col min="11027" max="11027" width="9.28515625" style="468" customWidth="1"/>
    <col min="11028" max="11264" width="9.140625" style="468"/>
    <col min="11265" max="11265" width="1.42578125" style="468" customWidth="1"/>
    <col min="11266" max="11266" width="3.42578125" style="468" customWidth="1"/>
    <col min="11267" max="11267" width="11.42578125" style="468" customWidth="1"/>
    <col min="11268" max="11268" width="7.28515625" style="468" customWidth="1"/>
    <col min="11269" max="11269" width="14" style="468" customWidth="1"/>
    <col min="11270" max="11270" width="6.42578125" style="468" customWidth="1"/>
    <col min="11271" max="11271" width="4.5703125" style="468" customWidth="1"/>
    <col min="11272" max="11272" width="6.140625" style="468" customWidth="1"/>
    <col min="11273" max="11274" width="4.7109375" style="468" customWidth="1"/>
    <col min="11275" max="11275" width="5.140625" style="468" customWidth="1"/>
    <col min="11276" max="11276" width="8.5703125" style="468" customWidth="1"/>
    <col min="11277" max="11277" width="9.5703125" style="468" customWidth="1"/>
    <col min="11278" max="11278" width="8.7109375" style="468" customWidth="1"/>
    <col min="11279" max="11279" width="9.28515625" style="468" customWidth="1"/>
    <col min="11280" max="11280" width="8.7109375" style="468" customWidth="1"/>
    <col min="11281" max="11281" width="9.28515625" style="468" customWidth="1"/>
    <col min="11282" max="11282" width="8.7109375" style="468" customWidth="1"/>
    <col min="11283" max="11283" width="9.28515625" style="468" customWidth="1"/>
    <col min="11284" max="11520" width="9.140625" style="468"/>
    <col min="11521" max="11521" width="1.42578125" style="468" customWidth="1"/>
    <col min="11522" max="11522" width="3.42578125" style="468" customWidth="1"/>
    <col min="11523" max="11523" width="11.42578125" style="468" customWidth="1"/>
    <col min="11524" max="11524" width="7.28515625" style="468" customWidth="1"/>
    <col min="11525" max="11525" width="14" style="468" customWidth="1"/>
    <col min="11526" max="11526" width="6.42578125" style="468" customWidth="1"/>
    <col min="11527" max="11527" width="4.5703125" style="468" customWidth="1"/>
    <col min="11528" max="11528" width="6.140625" style="468" customWidth="1"/>
    <col min="11529" max="11530" width="4.7109375" style="468" customWidth="1"/>
    <col min="11531" max="11531" width="5.140625" style="468" customWidth="1"/>
    <col min="11532" max="11532" width="8.5703125" style="468" customWidth="1"/>
    <col min="11533" max="11533" width="9.5703125" style="468" customWidth="1"/>
    <col min="11534" max="11534" width="8.7109375" style="468" customWidth="1"/>
    <col min="11535" max="11535" width="9.28515625" style="468" customWidth="1"/>
    <col min="11536" max="11536" width="8.7109375" style="468" customWidth="1"/>
    <col min="11537" max="11537" width="9.28515625" style="468" customWidth="1"/>
    <col min="11538" max="11538" width="8.7109375" style="468" customWidth="1"/>
    <col min="11539" max="11539" width="9.28515625" style="468" customWidth="1"/>
    <col min="11540" max="11776" width="9.140625" style="468"/>
    <col min="11777" max="11777" width="1.42578125" style="468" customWidth="1"/>
    <col min="11778" max="11778" width="3.42578125" style="468" customWidth="1"/>
    <col min="11779" max="11779" width="11.42578125" style="468" customWidth="1"/>
    <col min="11780" max="11780" width="7.28515625" style="468" customWidth="1"/>
    <col min="11781" max="11781" width="14" style="468" customWidth="1"/>
    <col min="11782" max="11782" width="6.42578125" style="468" customWidth="1"/>
    <col min="11783" max="11783" width="4.5703125" style="468" customWidth="1"/>
    <col min="11784" max="11784" width="6.140625" style="468" customWidth="1"/>
    <col min="11785" max="11786" width="4.7109375" style="468" customWidth="1"/>
    <col min="11787" max="11787" width="5.140625" style="468" customWidth="1"/>
    <col min="11788" max="11788" width="8.5703125" style="468" customWidth="1"/>
    <col min="11789" max="11789" width="9.5703125" style="468" customWidth="1"/>
    <col min="11790" max="11790" width="8.7109375" style="468" customWidth="1"/>
    <col min="11791" max="11791" width="9.28515625" style="468" customWidth="1"/>
    <col min="11792" max="11792" width="8.7109375" style="468" customWidth="1"/>
    <col min="11793" max="11793" width="9.28515625" style="468" customWidth="1"/>
    <col min="11794" max="11794" width="8.7109375" style="468" customWidth="1"/>
    <col min="11795" max="11795" width="9.28515625" style="468" customWidth="1"/>
    <col min="11796" max="12032" width="9.140625" style="468"/>
    <col min="12033" max="12033" width="1.42578125" style="468" customWidth="1"/>
    <col min="12034" max="12034" width="3.42578125" style="468" customWidth="1"/>
    <col min="12035" max="12035" width="11.42578125" style="468" customWidth="1"/>
    <col min="12036" max="12036" width="7.28515625" style="468" customWidth="1"/>
    <col min="12037" max="12037" width="14" style="468" customWidth="1"/>
    <col min="12038" max="12038" width="6.42578125" style="468" customWidth="1"/>
    <col min="12039" max="12039" width="4.5703125" style="468" customWidth="1"/>
    <col min="12040" max="12040" width="6.140625" style="468" customWidth="1"/>
    <col min="12041" max="12042" width="4.7109375" style="468" customWidth="1"/>
    <col min="12043" max="12043" width="5.140625" style="468" customWidth="1"/>
    <col min="12044" max="12044" width="8.5703125" style="468" customWidth="1"/>
    <col min="12045" max="12045" width="9.5703125" style="468" customWidth="1"/>
    <col min="12046" max="12046" width="8.7109375" style="468" customWidth="1"/>
    <col min="12047" max="12047" width="9.28515625" style="468" customWidth="1"/>
    <col min="12048" max="12048" width="8.7109375" style="468" customWidth="1"/>
    <col min="12049" max="12049" width="9.28515625" style="468" customWidth="1"/>
    <col min="12050" max="12050" width="8.7109375" style="468" customWidth="1"/>
    <col min="12051" max="12051" width="9.28515625" style="468" customWidth="1"/>
    <col min="12052" max="12288" width="9.140625" style="468"/>
    <col min="12289" max="12289" width="1.42578125" style="468" customWidth="1"/>
    <col min="12290" max="12290" width="3.42578125" style="468" customWidth="1"/>
    <col min="12291" max="12291" width="11.42578125" style="468" customWidth="1"/>
    <col min="12292" max="12292" width="7.28515625" style="468" customWidth="1"/>
    <col min="12293" max="12293" width="14" style="468" customWidth="1"/>
    <col min="12294" max="12294" width="6.42578125" style="468" customWidth="1"/>
    <col min="12295" max="12295" width="4.5703125" style="468" customWidth="1"/>
    <col min="12296" max="12296" width="6.140625" style="468" customWidth="1"/>
    <col min="12297" max="12298" width="4.7109375" style="468" customWidth="1"/>
    <col min="12299" max="12299" width="5.140625" style="468" customWidth="1"/>
    <col min="12300" max="12300" width="8.5703125" style="468" customWidth="1"/>
    <col min="12301" max="12301" width="9.5703125" style="468" customWidth="1"/>
    <col min="12302" max="12302" width="8.7109375" style="468" customWidth="1"/>
    <col min="12303" max="12303" width="9.28515625" style="468" customWidth="1"/>
    <col min="12304" max="12304" width="8.7109375" style="468" customWidth="1"/>
    <col min="12305" max="12305" width="9.28515625" style="468" customWidth="1"/>
    <col min="12306" max="12306" width="8.7109375" style="468" customWidth="1"/>
    <col min="12307" max="12307" width="9.28515625" style="468" customWidth="1"/>
    <col min="12308" max="12544" width="9.140625" style="468"/>
    <col min="12545" max="12545" width="1.42578125" style="468" customWidth="1"/>
    <col min="12546" max="12546" width="3.42578125" style="468" customWidth="1"/>
    <col min="12547" max="12547" width="11.42578125" style="468" customWidth="1"/>
    <col min="12548" max="12548" width="7.28515625" style="468" customWidth="1"/>
    <col min="12549" max="12549" width="14" style="468" customWidth="1"/>
    <col min="12550" max="12550" width="6.42578125" style="468" customWidth="1"/>
    <col min="12551" max="12551" width="4.5703125" style="468" customWidth="1"/>
    <col min="12552" max="12552" width="6.140625" style="468" customWidth="1"/>
    <col min="12553" max="12554" width="4.7109375" style="468" customWidth="1"/>
    <col min="12555" max="12555" width="5.140625" style="468" customWidth="1"/>
    <col min="12556" max="12556" width="8.5703125" style="468" customWidth="1"/>
    <col min="12557" max="12557" width="9.5703125" style="468" customWidth="1"/>
    <col min="12558" max="12558" width="8.7109375" style="468" customWidth="1"/>
    <col min="12559" max="12559" width="9.28515625" style="468" customWidth="1"/>
    <col min="12560" max="12560" width="8.7109375" style="468" customWidth="1"/>
    <col min="12561" max="12561" width="9.28515625" style="468" customWidth="1"/>
    <col min="12562" max="12562" width="8.7109375" style="468" customWidth="1"/>
    <col min="12563" max="12563" width="9.28515625" style="468" customWidth="1"/>
    <col min="12564" max="12800" width="9.140625" style="468"/>
    <col min="12801" max="12801" width="1.42578125" style="468" customWidth="1"/>
    <col min="12802" max="12802" width="3.42578125" style="468" customWidth="1"/>
    <col min="12803" max="12803" width="11.42578125" style="468" customWidth="1"/>
    <col min="12804" max="12804" width="7.28515625" style="468" customWidth="1"/>
    <col min="12805" max="12805" width="14" style="468" customWidth="1"/>
    <col min="12806" max="12806" width="6.42578125" style="468" customWidth="1"/>
    <col min="12807" max="12807" width="4.5703125" style="468" customWidth="1"/>
    <col min="12808" max="12808" width="6.140625" style="468" customWidth="1"/>
    <col min="12809" max="12810" width="4.7109375" style="468" customWidth="1"/>
    <col min="12811" max="12811" width="5.140625" style="468" customWidth="1"/>
    <col min="12812" max="12812" width="8.5703125" style="468" customWidth="1"/>
    <col min="12813" max="12813" width="9.5703125" style="468" customWidth="1"/>
    <col min="12814" max="12814" width="8.7109375" style="468" customWidth="1"/>
    <col min="12815" max="12815" width="9.28515625" style="468" customWidth="1"/>
    <col min="12816" max="12816" width="8.7109375" style="468" customWidth="1"/>
    <col min="12817" max="12817" width="9.28515625" style="468" customWidth="1"/>
    <col min="12818" max="12818" width="8.7109375" style="468" customWidth="1"/>
    <col min="12819" max="12819" width="9.28515625" style="468" customWidth="1"/>
    <col min="12820" max="13056" width="9.140625" style="468"/>
    <col min="13057" max="13057" width="1.42578125" style="468" customWidth="1"/>
    <col min="13058" max="13058" width="3.42578125" style="468" customWidth="1"/>
    <col min="13059" max="13059" width="11.42578125" style="468" customWidth="1"/>
    <col min="13060" max="13060" width="7.28515625" style="468" customWidth="1"/>
    <col min="13061" max="13061" width="14" style="468" customWidth="1"/>
    <col min="13062" max="13062" width="6.42578125" style="468" customWidth="1"/>
    <col min="13063" max="13063" width="4.5703125" style="468" customWidth="1"/>
    <col min="13064" max="13064" width="6.140625" style="468" customWidth="1"/>
    <col min="13065" max="13066" width="4.7109375" style="468" customWidth="1"/>
    <col min="13067" max="13067" width="5.140625" style="468" customWidth="1"/>
    <col min="13068" max="13068" width="8.5703125" style="468" customWidth="1"/>
    <col min="13069" max="13069" width="9.5703125" style="468" customWidth="1"/>
    <col min="13070" max="13070" width="8.7109375" style="468" customWidth="1"/>
    <col min="13071" max="13071" width="9.28515625" style="468" customWidth="1"/>
    <col min="13072" max="13072" width="8.7109375" style="468" customWidth="1"/>
    <col min="13073" max="13073" width="9.28515625" style="468" customWidth="1"/>
    <col min="13074" max="13074" width="8.7109375" style="468" customWidth="1"/>
    <col min="13075" max="13075" width="9.28515625" style="468" customWidth="1"/>
    <col min="13076" max="13312" width="9.140625" style="468"/>
    <col min="13313" max="13313" width="1.42578125" style="468" customWidth="1"/>
    <col min="13314" max="13314" width="3.42578125" style="468" customWidth="1"/>
    <col min="13315" max="13315" width="11.42578125" style="468" customWidth="1"/>
    <col min="13316" max="13316" width="7.28515625" style="468" customWidth="1"/>
    <col min="13317" max="13317" width="14" style="468" customWidth="1"/>
    <col min="13318" max="13318" width="6.42578125" style="468" customWidth="1"/>
    <col min="13319" max="13319" width="4.5703125" style="468" customWidth="1"/>
    <col min="13320" max="13320" width="6.140625" style="468" customWidth="1"/>
    <col min="13321" max="13322" width="4.7109375" style="468" customWidth="1"/>
    <col min="13323" max="13323" width="5.140625" style="468" customWidth="1"/>
    <col min="13324" max="13324" width="8.5703125" style="468" customWidth="1"/>
    <col min="13325" max="13325" width="9.5703125" style="468" customWidth="1"/>
    <col min="13326" max="13326" width="8.7109375" style="468" customWidth="1"/>
    <col min="13327" max="13327" width="9.28515625" style="468" customWidth="1"/>
    <col min="13328" max="13328" width="8.7109375" style="468" customWidth="1"/>
    <col min="13329" max="13329" width="9.28515625" style="468" customWidth="1"/>
    <col min="13330" max="13330" width="8.7109375" style="468" customWidth="1"/>
    <col min="13331" max="13331" width="9.28515625" style="468" customWidth="1"/>
    <col min="13332" max="13568" width="9.140625" style="468"/>
    <col min="13569" max="13569" width="1.42578125" style="468" customWidth="1"/>
    <col min="13570" max="13570" width="3.42578125" style="468" customWidth="1"/>
    <col min="13571" max="13571" width="11.42578125" style="468" customWidth="1"/>
    <col min="13572" max="13572" width="7.28515625" style="468" customWidth="1"/>
    <col min="13573" max="13573" width="14" style="468" customWidth="1"/>
    <col min="13574" max="13574" width="6.42578125" style="468" customWidth="1"/>
    <col min="13575" max="13575" width="4.5703125" style="468" customWidth="1"/>
    <col min="13576" max="13576" width="6.140625" style="468" customWidth="1"/>
    <col min="13577" max="13578" width="4.7109375" style="468" customWidth="1"/>
    <col min="13579" max="13579" width="5.140625" style="468" customWidth="1"/>
    <col min="13580" max="13580" width="8.5703125" style="468" customWidth="1"/>
    <col min="13581" max="13581" width="9.5703125" style="468" customWidth="1"/>
    <col min="13582" max="13582" width="8.7109375" style="468" customWidth="1"/>
    <col min="13583" max="13583" width="9.28515625" style="468" customWidth="1"/>
    <col min="13584" max="13584" width="8.7109375" style="468" customWidth="1"/>
    <col min="13585" max="13585" width="9.28515625" style="468" customWidth="1"/>
    <col min="13586" max="13586" width="8.7109375" style="468" customWidth="1"/>
    <col min="13587" max="13587" width="9.28515625" style="468" customWidth="1"/>
    <col min="13588" max="13824" width="9.140625" style="468"/>
    <col min="13825" max="13825" width="1.42578125" style="468" customWidth="1"/>
    <col min="13826" max="13826" width="3.42578125" style="468" customWidth="1"/>
    <col min="13827" max="13827" width="11.42578125" style="468" customWidth="1"/>
    <col min="13828" max="13828" width="7.28515625" style="468" customWidth="1"/>
    <col min="13829" max="13829" width="14" style="468" customWidth="1"/>
    <col min="13830" max="13830" width="6.42578125" style="468" customWidth="1"/>
    <col min="13831" max="13831" width="4.5703125" style="468" customWidth="1"/>
    <col min="13832" max="13832" width="6.140625" style="468" customWidth="1"/>
    <col min="13833" max="13834" width="4.7109375" style="468" customWidth="1"/>
    <col min="13835" max="13835" width="5.140625" style="468" customWidth="1"/>
    <col min="13836" max="13836" width="8.5703125" style="468" customWidth="1"/>
    <col min="13837" max="13837" width="9.5703125" style="468" customWidth="1"/>
    <col min="13838" max="13838" width="8.7109375" style="468" customWidth="1"/>
    <col min="13839" max="13839" width="9.28515625" style="468" customWidth="1"/>
    <col min="13840" max="13840" width="8.7109375" style="468" customWidth="1"/>
    <col min="13841" max="13841" width="9.28515625" style="468" customWidth="1"/>
    <col min="13842" max="13842" width="8.7109375" style="468" customWidth="1"/>
    <col min="13843" max="13843" width="9.28515625" style="468" customWidth="1"/>
    <col min="13844" max="14080" width="9.140625" style="468"/>
    <col min="14081" max="14081" width="1.42578125" style="468" customWidth="1"/>
    <col min="14082" max="14082" width="3.42578125" style="468" customWidth="1"/>
    <col min="14083" max="14083" width="11.42578125" style="468" customWidth="1"/>
    <col min="14084" max="14084" width="7.28515625" style="468" customWidth="1"/>
    <col min="14085" max="14085" width="14" style="468" customWidth="1"/>
    <col min="14086" max="14086" width="6.42578125" style="468" customWidth="1"/>
    <col min="14087" max="14087" width="4.5703125" style="468" customWidth="1"/>
    <col min="14088" max="14088" width="6.140625" style="468" customWidth="1"/>
    <col min="14089" max="14090" width="4.7109375" style="468" customWidth="1"/>
    <col min="14091" max="14091" width="5.140625" style="468" customWidth="1"/>
    <col min="14092" max="14092" width="8.5703125" style="468" customWidth="1"/>
    <col min="14093" max="14093" width="9.5703125" style="468" customWidth="1"/>
    <col min="14094" max="14094" width="8.7109375" style="468" customWidth="1"/>
    <col min="14095" max="14095" width="9.28515625" style="468" customWidth="1"/>
    <col min="14096" max="14096" width="8.7109375" style="468" customWidth="1"/>
    <col min="14097" max="14097" width="9.28515625" style="468" customWidth="1"/>
    <col min="14098" max="14098" width="8.7109375" style="468" customWidth="1"/>
    <col min="14099" max="14099" width="9.28515625" style="468" customWidth="1"/>
    <col min="14100" max="14336" width="9.140625" style="468"/>
    <col min="14337" max="14337" width="1.42578125" style="468" customWidth="1"/>
    <col min="14338" max="14338" width="3.42578125" style="468" customWidth="1"/>
    <col min="14339" max="14339" width="11.42578125" style="468" customWidth="1"/>
    <col min="14340" max="14340" width="7.28515625" style="468" customWidth="1"/>
    <col min="14341" max="14341" width="14" style="468" customWidth="1"/>
    <col min="14342" max="14342" width="6.42578125" style="468" customWidth="1"/>
    <col min="14343" max="14343" width="4.5703125" style="468" customWidth="1"/>
    <col min="14344" max="14344" width="6.140625" style="468" customWidth="1"/>
    <col min="14345" max="14346" width="4.7109375" style="468" customWidth="1"/>
    <col min="14347" max="14347" width="5.140625" style="468" customWidth="1"/>
    <col min="14348" max="14348" width="8.5703125" style="468" customWidth="1"/>
    <col min="14349" max="14349" width="9.5703125" style="468" customWidth="1"/>
    <col min="14350" max="14350" width="8.7109375" style="468" customWidth="1"/>
    <col min="14351" max="14351" width="9.28515625" style="468" customWidth="1"/>
    <col min="14352" max="14352" width="8.7109375" style="468" customWidth="1"/>
    <col min="14353" max="14353" width="9.28515625" style="468" customWidth="1"/>
    <col min="14354" max="14354" width="8.7109375" style="468" customWidth="1"/>
    <col min="14355" max="14355" width="9.28515625" style="468" customWidth="1"/>
    <col min="14356" max="14592" width="9.140625" style="468"/>
    <col min="14593" max="14593" width="1.42578125" style="468" customWidth="1"/>
    <col min="14594" max="14594" width="3.42578125" style="468" customWidth="1"/>
    <col min="14595" max="14595" width="11.42578125" style="468" customWidth="1"/>
    <col min="14596" max="14596" width="7.28515625" style="468" customWidth="1"/>
    <col min="14597" max="14597" width="14" style="468" customWidth="1"/>
    <col min="14598" max="14598" width="6.42578125" style="468" customWidth="1"/>
    <col min="14599" max="14599" width="4.5703125" style="468" customWidth="1"/>
    <col min="14600" max="14600" width="6.140625" style="468" customWidth="1"/>
    <col min="14601" max="14602" width="4.7109375" style="468" customWidth="1"/>
    <col min="14603" max="14603" width="5.140625" style="468" customWidth="1"/>
    <col min="14604" max="14604" width="8.5703125" style="468" customWidth="1"/>
    <col min="14605" max="14605" width="9.5703125" style="468" customWidth="1"/>
    <col min="14606" max="14606" width="8.7109375" style="468" customWidth="1"/>
    <col min="14607" max="14607" width="9.28515625" style="468" customWidth="1"/>
    <col min="14608" max="14608" width="8.7109375" style="468" customWidth="1"/>
    <col min="14609" max="14609" width="9.28515625" style="468" customWidth="1"/>
    <col min="14610" max="14610" width="8.7109375" style="468" customWidth="1"/>
    <col min="14611" max="14611" width="9.28515625" style="468" customWidth="1"/>
    <col min="14612" max="14848" width="9.140625" style="468"/>
    <col min="14849" max="14849" width="1.42578125" style="468" customWidth="1"/>
    <col min="14850" max="14850" width="3.42578125" style="468" customWidth="1"/>
    <col min="14851" max="14851" width="11.42578125" style="468" customWidth="1"/>
    <col min="14852" max="14852" width="7.28515625" style="468" customWidth="1"/>
    <col min="14853" max="14853" width="14" style="468" customWidth="1"/>
    <col min="14854" max="14854" width="6.42578125" style="468" customWidth="1"/>
    <col min="14855" max="14855" width="4.5703125" style="468" customWidth="1"/>
    <col min="14856" max="14856" width="6.140625" style="468" customWidth="1"/>
    <col min="14857" max="14858" width="4.7109375" style="468" customWidth="1"/>
    <col min="14859" max="14859" width="5.140625" style="468" customWidth="1"/>
    <col min="14860" max="14860" width="8.5703125" style="468" customWidth="1"/>
    <col min="14861" max="14861" width="9.5703125" style="468" customWidth="1"/>
    <col min="14862" max="14862" width="8.7109375" style="468" customWidth="1"/>
    <col min="14863" max="14863" width="9.28515625" style="468" customWidth="1"/>
    <col min="14864" max="14864" width="8.7109375" style="468" customWidth="1"/>
    <col min="14865" max="14865" width="9.28515625" style="468" customWidth="1"/>
    <col min="14866" max="14866" width="8.7109375" style="468" customWidth="1"/>
    <col min="14867" max="14867" width="9.28515625" style="468" customWidth="1"/>
    <col min="14868" max="15104" width="9.140625" style="468"/>
    <col min="15105" max="15105" width="1.42578125" style="468" customWidth="1"/>
    <col min="15106" max="15106" width="3.42578125" style="468" customWidth="1"/>
    <col min="15107" max="15107" width="11.42578125" style="468" customWidth="1"/>
    <col min="15108" max="15108" width="7.28515625" style="468" customWidth="1"/>
    <col min="15109" max="15109" width="14" style="468" customWidth="1"/>
    <col min="15110" max="15110" width="6.42578125" style="468" customWidth="1"/>
    <col min="15111" max="15111" width="4.5703125" style="468" customWidth="1"/>
    <col min="15112" max="15112" width="6.140625" style="468" customWidth="1"/>
    <col min="15113" max="15114" width="4.7109375" style="468" customWidth="1"/>
    <col min="15115" max="15115" width="5.140625" style="468" customWidth="1"/>
    <col min="15116" max="15116" width="8.5703125" style="468" customWidth="1"/>
    <col min="15117" max="15117" width="9.5703125" style="468" customWidth="1"/>
    <col min="15118" max="15118" width="8.7109375" style="468" customWidth="1"/>
    <col min="15119" max="15119" width="9.28515625" style="468" customWidth="1"/>
    <col min="15120" max="15120" width="8.7109375" style="468" customWidth="1"/>
    <col min="15121" max="15121" width="9.28515625" style="468" customWidth="1"/>
    <col min="15122" max="15122" width="8.7109375" style="468" customWidth="1"/>
    <col min="15123" max="15123" width="9.28515625" style="468" customWidth="1"/>
    <col min="15124" max="15360" width="9.140625" style="468"/>
    <col min="15361" max="15361" width="1.42578125" style="468" customWidth="1"/>
    <col min="15362" max="15362" width="3.42578125" style="468" customWidth="1"/>
    <col min="15363" max="15363" width="11.42578125" style="468" customWidth="1"/>
    <col min="15364" max="15364" width="7.28515625" style="468" customWidth="1"/>
    <col min="15365" max="15365" width="14" style="468" customWidth="1"/>
    <col min="15366" max="15366" width="6.42578125" style="468" customWidth="1"/>
    <col min="15367" max="15367" width="4.5703125" style="468" customWidth="1"/>
    <col min="15368" max="15368" width="6.140625" style="468" customWidth="1"/>
    <col min="15369" max="15370" width="4.7109375" style="468" customWidth="1"/>
    <col min="15371" max="15371" width="5.140625" style="468" customWidth="1"/>
    <col min="15372" max="15372" width="8.5703125" style="468" customWidth="1"/>
    <col min="15373" max="15373" width="9.5703125" style="468" customWidth="1"/>
    <col min="15374" max="15374" width="8.7109375" style="468" customWidth="1"/>
    <col min="15375" max="15375" width="9.28515625" style="468" customWidth="1"/>
    <col min="15376" max="15376" width="8.7109375" style="468" customWidth="1"/>
    <col min="15377" max="15377" width="9.28515625" style="468" customWidth="1"/>
    <col min="15378" max="15378" width="8.7109375" style="468" customWidth="1"/>
    <col min="15379" max="15379" width="9.28515625" style="468" customWidth="1"/>
    <col min="15380" max="15616" width="9.140625" style="468"/>
    <col min="15617" max="15617" width="1.42578125" style="468" customWidth="1"/>
    <col min="15618" max="15618" width="3.42578125" style="468" customWidth="1"/>
    <col min="15619" max="15619" width="11.42578125" style="468" customWidth="1"/>
    <col min="15620" max="15620" width="7.28515625" style="468" customWidth="1"/>
    <col min="15621" max="15621" width="14" style="468" customWidth="1"/>
    <col min="15622" max="15622" width="6.42578125" style="468" customWidth="1"/>
    <col min="15623" max="15623" width="4.5703125" style="468" customWidth="1"/>
    <col min="15624" max="15624" width="6.140625" style="468" customWidth="1"/>
    <col min="15625" max="15626" width="4.7109375" style="468" customWidth="1"/>
    <col min="15627" max="15627" width="5.140625" style="468" customWidth="1"/>
    <col min="15628" max="15628" width="8.5703125" style="468" customWidth="1"/>
    <col min="15629" max="15629" width="9.5703125" style="468" customWidth="1"/>
    <col min="15630" max="15630" width="8.7109375" style="468" customWidth="1"/>
    <col min="15631" max="15631" width="9.28515625" style="468" customWidth="1"/>
    <col min="15632" max="15632" width="8.7109375" style="468" customWidth="1"/>
    <col min="15633" max="15633" width="9.28515625" style="468" customWidth="1"/>
    <col min="15634" max="15634" width="8.7109375" style="468" customWidth="1"/>
    <col min="15635" max="15635" width="9.28515625" style="468" customWidth="1"/>
    <col min="15636" max="15872" width="9.140625" style="468"/>
    <col min="15873" max="15873" width="1.42578125" style="468" customWidth="1"/>
    <col min="15874" max="15874" width="3.42578125" style="468" customWidth="1"/>
    <col min="15875" max="15875" width="11.42578125" style="468" customWidth="1"/>
    <col min="15876" max="15876" width="7.28515625" style="468" customWidth="1"/>
    <col min="15877" max="15877" width="14" style="468" customWidth="1"/>
    <col min="15878" max="15878" width="6.42578125" style="468" customWidth="1"/>
    <col min="15879" max="15879" width="4.5703125" style="468" customWidth="1"/>
    <col min="15880" max="15880" width="6.140625" style="468" customWidth="1"/>
    <col min="15881" max="15882" width="4.7109375" style="468" customWidth="1"/>
    <col min="15883" max="15883" width="5.140625" style="468" customWidth="1"/>
    <col min="15884" max="15884" width="8.5703125" style="468" customWidth="1"/>
    <col min="15885" max="15885" width="9.5703125" style="468" customWidth="1"/>
    <col min="15886" max="15886" width="8.7109375" style="468" customWidth="1"/>
    <col min="15887" max="15887" width="9.28515625" style="468" customWidth="1"/>
    <col min="15888" max="15888" width="8.7109375" style="468" customWidth="1"/>
    <col min="15889" max="15889" width="9.28515625" style="468" customWidth="1"/>
    <col min="15890" max="15890" width="8.7109375" style="468" customWidth="1"/>
    <col min="15891" max="15891" width="9.28515625" style="468" customWidth="1"/>
    <col min="15892" max="16128" width="9.140625" style="468"/>
    <col min="16129" max="16129" width="1.42578125" style="468" customWidth="1"/>
    <col min="16130" max="16130" width="3.42578125" style="468" customWidth="1"/>
    <col min="16131" max="16131" width="11.42578125" style="468" customWidth="1"/>
    <col min="16132" max="16132" width="7.28515625" style="468" customWidth="1"/>
    <col min="16133" max="16133" width="14" style="468" customWidth="1"/>
    <col min="16134" max="16134" width="6.42578125" style="468" customWidth="1"/>
    <col min="16135" max="16135" width="4.5703125" style="468" customWidth="1"/>
    <col min="16136" max="16136" width="6.140625" style="468" customWidth="1"/>
    <col min="16137" max="16138" width="4.7109375" style="468" customWidth="1"/>
    <col min="16139" max="16139" width="5.140625" style="468" customWidth="1"/>
    <col min="16140" max="16140" width="8.5703125" style="468" customWidth="1"/>
    <col min="16141" max="16141" width="9.5703125" style="468" customWidth="1"/>
    <col min="16142" max="16142" width="8.7109375" style="468" customWidth="1"/>
    <col min="16143" max="16143" width="9.28515625" style="468" customWidth="1"/>
    <col min="16144" max="16144" width="8.7109375" style="468" customWidth="1"/>
    <col min="16145" max="16145" width="9.28515625" style="468" customWidth="1"/>
    <col min="16146" max="16146" width="8.7109375" style="468" customWidth="1"/>
    <col min="16147" max="16147" width="9.28515625" style="468" customWidth="1"/>
    <col min="16148" max="16384" width="9.140625" style="468"/>
  </cols>
  <sheetData>
    <row r="1" spans="1:19" s="465" customFormat="1" ht="11.25" customHeight="1" x14ac:dyDescent="0.2"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7" t="s">
        <v>921</v>
      </c>
    </row>
    <row r="2" spans="1:19" s="465" customFormat="1" ht="9.75" customHeight="1" x14ac:dyDescent="0.2"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7"/>
      <c r="S2" s="467" t="s">
        <v>197</v>
      </c>
    </row>
    <row r="3" spans="1:19" s="465" customFormat="1" ht="9.75" customHeight="1" x14ac:dyDescent="0.2"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7"/>
      <c r="S3" s="467" t="s">
        <v>922</v>
      </c>
    </row>
    <row r="4" spans="1:19" ht="6.75" customHeight="1" x14ac:dyDescent="0.15"/>
    <row r="5" spans="1:19" s="470" customFormat="1" ht="12" x14ac:dyDescent="0.2">
      <c r="H5" s="471" t="s">
        <v>923</v>
      </c>
      <c r="I5" s="472"/>
      <c r="J5" s="473" t="s">
        <v>924</v>
      </c>
      <c r="K5" s="473"/>
      <c r="L5" s="473"/>
      <c r="M5" s="473"/>
      <c r="N5" s="473"/>
      <c r="O5" s="473"/>
      <c r="P5" s="473"/>
      <c r="Q5" s="473"/>
      <c r="R5" s="473"/>
      <c r="S5" s="474"/>
    </row>
    <row r="6" spans="1:19" s="465" customFormat="1" ht="6" customHeight="1" x14ac:dyDescent="0.2"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</row>
    <row r="7" spans="1:19" s="465" customFormat="1" ht="10.5" x14ac:dyDescent="0.2">
      <c r="A7" s="475" t="s">
        <v>925</v>
      </c>
      <c r="B7" s="475"/>
      <c r="C7" s="475"/>
      <c r="D7" s="825" t="s">
        <v>1520</v>
      </c>
      <c r="E7" s="825"/>
      <c r="F7" s="825"/>
      <c r="G7" s="475"/>
      <c r="H7" s="475"/>
      <c r="I7" s="475"/>
      <c r="J7" s="475"/>
      <c r="K7" s="475"/>
      <c r="L7" s="475"/>
      <c r="M7" s="475"/>
      <c r="N7" s="475"/>
      <c r="O7" s="475"/>
      <c r="P7" s="475"/>
      <c r="Q7" s="475"/>
      <c r="R7" s="475"/>
      <c r="S7" s="475"/>
    </row>
    <row r="8" spans="1:19" s="465" customFormat="1" ht="9" customHeight="1" x14ac:dyDescent="0.2">
      <c r="A8" s="475"/>
      <c r="B8" s="475"/>
      <c r="C8" s="475"/>
      <c r="D8" s="826" t="s">
        <v>3</v>
      </c>
      <c r="E8" s="826"/>
      <c r="F8" s="826"/>
      <c r="G8" s="475"/>
      <c r="H8" s="475"/>
      <c r="I8" s="475"/>
      <c r="J8" s="475"/>
      <c r="K8" s="475"/>
      <c r="L8" s="475"/>
      <c r="M8" s="475"/>
      <c r="N8" s="475"/>
      <c r="O8" s="475"/>
      <c r="P8" s="475"/>
      <c r="Q8" s="475"/>
      <c r="R8" s="475"/>
      <c r="S8" s="475"/>
    </row>
    <row r="9" spans="1:19" s="465" customFormat="1" ht="10.5" x14ac:dyDescent="0.2">
      <c r="A9" s="475"/>
      <c r="B9" s="475"/>
      <c r="D9" s="467" t="s">
        <v>926</v>
      </c>
      <c r="E9" s="825" t="s">
        <v>37</v>
      </c>
      <c r="F9" s="825"/>
      <c r="G9" s="475"/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</row>
    <row r="10" spans="1:19" s="465" customFormat="1" ht="10.5" x14ac:dyDescent="0.2">
      <c r="A10" s="475"/>
      <c r="B10" s="475"/>
      <c r="D10" s="475"/>
      <c r="E10" s="467" t="s">
        <v>927</v>
      </c>
      <c r="F10" s="476" t="s">
        <v>1521</v>
      </c>
      <c r="G10" s="475" t="s">
        <v>928</v>
      </c>
      <c r="H10" s="475"/>
      <c r="I10" s="475"/>
      <c r="J10" s="475"/>
      <c r="K10" s="475"/>
      <c r="L10" s="475"/>
      <c r="M10" s="475"/>
      <c r="N10" s="475"/>
      <c r="O10" s="475"/>
      <c r="P10" s="475"/>
      <c r="Q10" s="475"/>
      <c r="R10" s="475"/>
      <c r="S10" s="475"/>
    </row>
    <row r="11" spans="1:19" s="465" customFormat="1" ht="10.5" x14ac:dyDescent="0.2">
      <c r="A11" s="475"/>
      <c r="B11" s="475"/>
      <c r="C11" s="475"/>
      <c r="D11" s="475"/>
      <c r="E11" s="475"/>
      <c r="F11" s="475"/>
      <c r="G11" s="475"/>
      <c r="H11" s="475"/>
      <c r="I11" s="475"/>
      <c r="J11" s="475"/>
      <c r="K11" s="475"/>
      <c r="L11" s="475"/>
      <c r="M11" s="475"/>
      <c r="N11" s="475"/>
      <c r="O11" s="475"/>
      <c r="P11" s="475"/>
      <c r="Q11" s="475"/>
      <c r="R11" s="475"/>
      <c r="S11" s="475"/>
    </row>
    <row r="12" spans="1:19" s="465" customFormat="1" ht="10.5" x14ac:dyDescent="0.2">
      <c r="A12" s="475" t="s">
        <v>929</v>
      </c>
      <c r="B12" s="475"/>
      <c r="C12" s="475"/>
      <c r="D12" s="475"/>
      <c r="E12" s="475"/>
      <c r="F12" s="475"/>
      <c r="G12" s="475"/>
      <c r="H12" s="475"/>
      <c r="I12" s="475"/>
      <c r="J12" s="475"/>
      <c r="K12" s="475"/>
      <c r="L12" s="475"/>
      <c r="M12" s="475"/>
      <c r="N12" s="475"/>
      <c r="O12" s="475"/>
      <c r="P12" s="475"/>
      <c r="Q12" s="475"/>
      <c r="R12" s="475"/>
      <c r="S12" s="475"/>
    </row>
    <row r="13" spans="1:19" s="465" customFormat="1" ht="10.5" x14ac:dyDescent="0.2">
      <c r="A13" s="475" t="s">
        <v>930</v>
      </c>
      <c r="B13" s="829" t="s">
        <v>1522</v>
      </c>
      <c r="C13" s="829"/>
      <c r="D13" s="829"/>
      <c r="E13" s="829"/>
      <c r="F13" s="829"/>
      <c r="G13" s="829"/>
      <c r="H13" s="829"/>
      <c r="I13" s="829"/>
      <c r="J13" s="475"/>
      <c r="K13" s="475"/>
      <c r="L13" s="475"/>
      <c r="M13" s="475"/>
      <c r="N13" s="475"/>
      <c r="O13" s="475"/>
      <c r="P13" s="475"/>
      <c r="Q13" s="475"/>
      <c r="R13" s="475"/>
      <c r="S13" s="475"/>
    </row>
    <row r="14" spans="1:19" s="465" customFormat="1" ht="12.75" customHeight="1" x14ac:dyDescent="0.2">
      <c r="B14" s="827" t="s">
        <v>235</v>
      </c>
      <c r="C14" s="827"/>
      <c r="D14" s="827"/>
      <c r="E14" s="827"/>
      <c r="F14" s="827"/>
      <c r="G14" s="477"/>
      <c r="H14" s="475"/>
      <c r="I14" s="475"/>
      <c r="J14" s="475"/>
      <c r="K14" s="475"/>
      <c r="L14" s="475"/>
      <c r="M14" s="475"/>
      <c r="N14" s="475"/>
      <c r="O14" s="475"/>
      <c r="P14" s="475"/>
      <c r="Q14" s="475"/>
      <c r="R14" s="475"/>
      <c r="S14" s="475"/>
    </row>
    <row r="15" spans="1:19" s="478" customFormat="1" ht="14.25" customHeight="1" thickBot="1" x14ac:dyDescent="0.3">
      <c r="A15" s="828" t="s">
        <v>931</v>
      </c>
      <c r="B15" s="828"/>
      <c r="C15" s="828"/>
      <c r="D15" s="828"/>
      <c r="E15" s="828"/>
      <c r="F15" s="828"/>
      <c r="G15" s="828"/>
      <c r="H15" s="828"/>
      <c r="I15" s="828"/>
      <c r="J15" s="828"/>
      <c r="K15" s="828"/>
      <c r="L15" s="828"/>
      <c r="M15" s="828"/>
      <c r="N15" s="828"/>
      <c r="O15" s="828"/>
      <c r="P15" s="828"/>
      <c r="Q15" s="828"/>
      <c r="R15" s="828"/>
      <c r="S15" s="828"/>
    </row>
    <row r="16" spans="1:19" s="481" customFormat="1" ht="18" customHeight="1" x14ac:dyDescent="0.2">
      <c r="A16" s="814" t="s">
        <v>201</v>
      </c>
      <c r="B16" s="815"/>
      <c r="C16" s="818" t="s">
        <v>932</v>
      </c>
      <c r="D16" s="819"/>
      <c r="E16" s="819"/>
      <c r="F16" s="819"/>
      <c r="G16" s="815"/>
      <c r="H16" s="822" t="s">
        <v>933</v>
      </c>
      <c r="I16" s="479" t="s">
        <v>934</v>
      </c>
      <c r="J16" s="480" t="s">
        <v>935</v>
      </c>
      <c r="K16" s="480" t="s">
        <v>936</v>
      </c>
      <c r="L16" s="808">
        <v>2019</v>
      </c>
      <c r="M16" s="824"/>
      <c r="N16" s="808">
        <v>2020</v>
      </c>
      <c r="O16" s="824"/>
      <c r="P16" s="808">
        <v>2021</v>
      </c>
      <c r="Q16" s="824"/>
      <c r="R16" s="808" t="s">
        <v>245</v>
      </c>
      <c r="S16" s="809"/>
    </row>
    <row r="17" spans="1:19" s="481" customFormat="1" ht="42" customHeight="1" x14ac:dyDescent="0.2">
      <c r="A17" s="816"/>
      <c r="B17" s="817"/>
      <c r="C17" s="820"/>
      <c r="D17" s="821"/>
      <c r="E17" s="821"/>
      <c r="F17" s="821"/>
      <c r="G17" s="817"/>
      <c r="H17" s="823"/>
      <c r="I17" s="482" t="s">
        <v>937</v>
      </c>
      <c r="J17" s="483" t="s">
        <v>937</v>
      </c>
      <c r="K17" s="483" t="s">
        <v>938</v>
      </c>
      <c r="L17" s="483" t="s">
        <v>685</v>
      </c>
      <c r="M17" s="483" t="s">
        <v>1519</v>
      </c>
      <c r="N17" s="483" t="s">
        <v>685</v>
      </c>
      <c r="O17" s="483" t="s">
        <v>141</v>
      </c>
      <c r="P17" s="483" t="s">
        <v>685</v>
      </c>
      <c r="Q17" s="483" t="s">
        <v>141</v>
      </c>
      <c r="R17" s="483" t="s">
        <v>939</v>
      </c>
      <c r="S17" s="484" t="s">
        <v>141</v>
      </c>
    </row>
    <row r="18" spans="1:19" s="488" customFormat="1" ht="9" thickBot="1" x14ac:dyDescent="0.3">
      <c r="A18" s="810">
        <v>1</v>
      </c>
      <c r="B18" s="811"/>
      <c r="C18" s="812">
        <v>2</v>
      </c>
      <c r="D18" s="813"/>
      <c r="E18" s="813"/>
      <c r="F18" s="813"/>
      <c r="G18" s="811"/>
      <c r="H18" s="485">
        <v>3</v>
      </c>
      <c r="I18" s="486">
        <v>4</v>
      </c>
      <c r="J18" s="487">
        <v>5</v>
      </c>
      <c r="K18" s="487">
        <v>6</v>
      </c>
      <c r="L18" s="487">
        <v>7</v>
      </c>
      <c r="M18" s="487">
        <v>8</v>
      </c>
      <c r="N18" s="487">
        <v>9</v>
      </c>
      <c r="O18" s="551">
        <v>10</v>
      </c>
      <c r="P18" s="487">
        <v>11</v>
      </c>
      <c r="Q18" s="487">
        <v>12</v>
      </c>
      <c r="R18" s="487">
        <v>13</v>
      </c>
      <c r="S18" s="485">
        <v>14</v>
      </c>
    </row>
    <row r="19" spans="1:19" s="489" customFormat="1" ht="10.5" customHeight="1" thickBot="1" x14ac:dyDescent="0.25">
      <c r="A19" s="781" t="s">
        <v>941</v>
      </c>
      <c r="B19" s="782"/>
      <c r="C19" s="782"/>
      <c r="D19" s="782"/>
      <c r="E19" s="782"/>
      <c r="F19" s="782"/>
      <c r="G19" s="782"/>
      <c r="H19" s="782"/>
      <c r="I19" s="782"/>
      <c r="J19" s="782"/>
      <c r="K19" s="782"/>
      <c r="L19" s="782"/>
      <c r="M19" s="782"/>
      <c r="N19" s="782"/>
      <c r="O19" s="782"/>
      <c r="P19" s="782"/>
      <c r="Q19" s="782"/>
      <c r="R19" s="782"/>
      <c r="S19" s="783"/>
    </row>
    <row r="20" spans="1:19" s="490" customFormat="1" ht="9.75" customHeight="1" x14ac:dyDescent="0.25">
      <c r="A20" s="787" t="s">
        <v>553</v>
      </c>
      <c r="B20" s="788"/>
      <c r="C20" s="789" t="s">
        <v>942</v>
      </c>
      <c r="D20" s="790"/>
      <c r="E20" s="790"/>
      <c r="F20" s="790"/>
      <c r="G20" s="791"/>
      <c r="H20" s="519" t="s">
        <v>943</v>
      </c>
      <c r="I20" s="520"/>
      <c r="J20" s="521"/>
      <c r="K20" s="521"/>
      <c r="L20" s="521">
        <f>L26+L28+L34</f>
        <v>43.756</v>
      </c>
      <c r="M20" s="521">
        <f t="shared" ref="M20:P20" si="0">M26+M28+M34</f>
        <v>115.622</v>
      </c>
      <c r="N20" s="521">
        <f t="shared" si="0"/>
        <v>79.122919999999993</v>
      </c>
      <c r="O20" s="532">
        <f t="shared" ref="O20" si="1">O26+O28+O34</f>
        <v>121.52241066666667</v>
      </c>
      <c r="P20" s="532">
        <f t="shared" si="0"/>
        <v>83.71250400000001</v>
      </c>
      <c r="Q20" s="532">
        <f t="shared" ref="Q20:S20" si="2">Q26+Q28+Q34</f>
        <v>93.53591200000001</v>
      </c>
      <c r="R20" s="532">
        <f t="shared" si="2"/>
        <v>206.59142400000002</v>
      </c>
      <c r="S20" s="532">
        <f t="shared" si="2"/>
        <v>330.68032266666665</v>
      </c>
    </row>
    <row r="21" spans="1:19" s="490" customFormat="1" ht="8.25" customHeight="1" x14ac:dyDescent="0.25">
      <c r="A21" s="703" t="s">
        <v>38</v>
      </c>
      <c r="B21" s="704"/>
      <c r="C21" s="705" t="s">
        <v>944</v>
      </c>
      <c r="D21" s="706"/>
      <c r="E21" s="706"/>
      <c r="F21" s="706"/>
      <c r="G21" s="707"/>
      <c r="H21" s="491" t="s">
        <v>943</v>
      </c>
      <c r="I21" s="492"/>
      <c r="J21" s="493"/>
      <c r="K21" s="493"/>
      <c r="L21" s="493"/>
      <c r="M21" s="493"/>
      <c r="N21" s="493"/>
      <c r="O21" s="493"/>
      <c r="P21" s="493"/>
      <c r="Q21" s="493"/>
      <c r="R21" s="493"/>
      <c r="S21" s="491"/>
    </row>
    <row r="22" spans="1:19" s="490" customFormat="1" ht="16.5" customHeight="1" x14ac:dyDescent="0.25">
      <c r="A22" s="703" t="s">
        <v>85</v>
      </c>
      <c r="B22" s="704"/>
      <c r="C22" s="705" t="s">
        <v>945</v>
      </c>
      <c r="D22" s="706"/>
      <c r="E22" s="706"/>
      <c r="F22" s="706"/>
      <c r="G22" s="707"/>
      <c r="H22" s="491" t="s">
        <v>943</v>
      </c>
      <c r="I22" s="492"/>
      <c r="J22" s="493"/>
      <c r="K22" s="493"/>
      <c r="L22" s="493"/>
      <c r="M22" s="493"/>
      <c r="N22" s="493"/>
      <c r="O22" s="493"/>
      <c r="P22" s="493"/>
      <c r="Q22" s="493"/>
      <c r="R22" s="493"/>
      <c r="S22" s="491"/>
    </row>
    <row r="23" spans="1:19" s="490" customFormat="1" ht="16.5" customHeight="1" x14ac:dyDescent="0.25">
      <c r="A23" s="703" t="s">
        <v>93</v>
      </c>
      <c r="B23" s="704"/>
      <c r="C23" s="705" t="s">
        <v>946</v>
      </c>
      <c r="D23" s="706"/>
      <c r="E23" s="706"/>
      <c r="F23" s="706"/>
      <c r="G23" s="707"/>
      <c r="H23" s="491" t="s">
        <v>943</v>
      </c>
      <c r="I23" s="492"/>
      <c r="J23" s="493"/>
      <c r="K23" s="493"/>
      <c r="L23" s="493"/>
      <c r="M23" s="493"/>
      <c r="N23" s="493"/>
      <c r="O23" s="493"/>
      <c r="P23" s="493"/>
      <c r="Q23" s="493"/>
      <c r="R23" s="493"/>
      <c r="S23" s="491"/>
    </row>
    <row r="24" spans="1:19" s="490" customFormat="1" ht="16.5" customHeight="1" x14ac:dyDescent="0.25">
      <c r="A24" s="703" t="s">
        <v>99</v>
      </c>
      <c r="B24" s="704"/>
      <c r="C24" s="705" t="s">
        <v>947</v>
      </c>
      <c r="D24" s="706"/>
      <c r="E24" s="706"/>
      <c r="F24" s="706"/>
      <c r="G24" s="707"/>
      <c r="H24" s="491" t="s">
        <v>943</v>
      </c>
      <c r="I24" s="492"/>
      <c r="J24" s="493"/>
      <c r="K24" s="493"/>
      <c r="L24" s="493"/>
      <c r="M24" s="493"/>
      <c r="N24" s="493"/>
      <c r="O24" s="493"/>
      <c r="P24" s="493"/>
      <c r="Q24" s="493"/>
      <c r="R24" s="493"/>
      <c r="S24" s="491"/>
    </row>
    <row r="25" spans="1:19" s="490" customFormat="1" ht="8.1" customHeight="1" x14ac:dyDescent="0.25">
      <c r="A25" s="703" t="s">
        <v>43</v>
      </c>
      <c r="B25" s="704"/>
      <c r="C25" s="705" t="s">
        <v>948</v>
      </c>
      <c r="D25" s="706"/>
      <c r="E25" s="706"/>
      <c r="F25" s="706"/>
      <c r="G25" s="707"/>
      <c r="H25" s="491" t="s">
        <v>943</v>
      </c>
      <c r="I25" s="492"/>
      <c r="J25" s="493"/>
      <c r="K25" s="493"/>
      <c r="L25" s="493"/>
      <c r="M25" s="493"/>
      <c r="N25" s="493"/>
      <c r="O25" s="493"/>
      <c r="P25" s="493"/>
      <c r="Q25" s="493"/>
      <c r="R25" s="493"/>
      <c r="S25" s="491"/>
    </row>
    <row r="26" spans="1:19" s="490" customFormat="1" ht="8.1" customHeight="1" x14ac:dyDescent="0.25">
      <c r="A26" s="722" t="s">
        <v>69</v>
      </c>
      <c r="B26" s="723"/>
      <c r="C26" s="724" t="s">
        <v>949</v>
      </c>
      <c r="D26" s="725"/>
      <c r="E26" s="725"/>
      <c r="F26" s="725"/>
      <c r="G26" s="726"/>
      <c r="H26" s="516" t="s">
        <v>943</v>
      </c>
      <c r="I26" s="517"/>
      <c r="J26" s="518"/>
      <c r="K26" s="518"/>
      <c r="L26" s="518">
        <v>43.756</v>
      </c>
      <c r="M26" s="518">
        <v>85.081999999999994</v>
      </c>
      <c r="N26" s="534">
        <f>71.375+N54</f>
        <v>79.122919999999993</v>
      </c>
      <c r="O26" s="534">
        <f>71.375+2.429+O54</f>
        <v>91.690744000000009</v>
      </c>
      <c r="P26" s="534">
        <f>70.662+P54</f>
        <v>83.71250400000001</v>
      </c>
      <c r="Q26" s="534">
        <f>70.662+Q54-1.366+5.293+(-1.366+5.293)*0.12+3.406</f>
        <v>93.53591200000001</v>
      </c>
      <c r="R26" s="534">
        <f>L26+N26+P26</f>
        <v>206.59142400000002</v>
      </c>
      <c r="S26" s="534">
        <f>M26+O26+Q26</f>
        <v>270.30865599999998</v>
      </c>
    </row>
    <row r="27" spans="1:19" s="490" customFormat="1" ht="8.1" customHeight="1" x14ac:dyDescent="0.25">
      <c r="A27" s="703" t="s">
        <v>654</v>
      </c>
      <c r="B27" s="704"/>
      <c r="C27" s="705" t="s">
        <v>950</v>
      </c>
      <c r="D27" s="706"/>
      <c r="E27" s="706"/>
      <c r="F27" s="706"/>
      <c r="G27" s="707"/>
      <c r="H27" s="491" t="s">
        <v>943</v>
      </c>
      <c r="I27" s="492"/>
      <c r="J27" s="493"/>
      <c r="K27" s="493"/>
      <c r="L27" s="493"/>
      <c r="M27" s="493"/>
      <c r="N27" s="493"/>
      <c r="O27" s="493"/>
      <c r="P27" s="493"/>
      <c r="Q27" s="493"/>
      <c r="R27" s="493"/>
      <c r="S27" s="491"/>
    </row>
    <row r="28" spans="1:19" s="490" customFormat="1" ht="8.1" customHeight="1" x14ac:dyDescent="0.25">
      <c r="A28" s="722" t="s">
        <v>656</v>
      </c>
      <c r="B28" s="723"/>
      <c r="C28" s="724" t="s">
        <v>951</v>
      </c>
      <c r="D28" s="725"/>
      <c r="E28" s="725"/>
      <c r="F28" s="725"/>
      <c r="G28" s="726"/>
      <c r="H28" s="516" t="s">
        <v>943</v>
      </c>
      <c r="I28" s="517"/>
      <c r="J28" s="518"/>
      <c r="K28" s="518"/>
      <c r="L28" s="518"/>
      <c r="M28" s="518">
        <v>11.301</v>
      </c>
      <c r="N28" s="518"/>
      <c r="O28" s="550">
        <f>24.038/1.2</f>
        <v>20.031666666666666</v>
      </c>
      <c r="P28" s="518"/>
      <c r="Q28" s="518"/>
      <c r="R28" s="534">
        <f>L28+N28+P28</f>
        <v>0</v>
      </c>
      <c r="S28" s="534">
        <f>M28+O28+Q28</f>
        <v>31.332666666666668</v>
      </c>
    </row>
    <row r="29" spans="1:19" s="490" customFormat="1" ht="8.1" customHeight="1" x14ac:dyDescent="0.25">
      <c r="A29" s="703" t="s">
        <v>680</v>
      </c>
      <c r="B29" s="704"/>
      <c r="C29" s="705" t="s">
        <v>952</v>
      </c>
      <c r="D29" s="706"/>
      <c r="E29" s="706"/>
      <c r="F29" s="706"/>
      <c r="G29" s="707"/>
      <c r="H29" s="491" t="s">
        <v>943</v>
      </c>
      <c r="I29" s="492"/>
      <c r="J29" s="493"/>
      <c r="K29" s="493"/>
      <c r="L29" s="493"/>
      <c r="M29" s="493"/>
      <c r="N29" s="493"/>
      <c r="O29" s="493"/>
      <c r="P29" s="493"/>
      <c r="Q29" s="493"/>
      <c r="R29" s="493"/>
      <c r="S29" s="491"/>
    </row>
    <row r="30" spans="1:19" s="490" customFormat="1" ht="8.1" customHeight="1" x14ac:dyDescent="0.25">
      <c r="A30" s="703" t="s">
        <v>953</v>
      </c>
      <c r="B30" s="704"/>
      <c r="C30" s="705" t="s">
        <v>954</v>
      </c>
      <c r="D30" s="706"/>
      <c r="E30" s="706"/>
      <c r="F30" s="706"/>
      <c r="G30" s="707"/>
      <c r="H30" s="491" t="s">
        <v>943</v>
      </c>
      <c r="I30" s="492"/>
      <c r="J30" s="493"/>
      <c r="K30" s="493"/>
      <c r="L30" s="493"/>
      <c r="M30" s="493"/>
      <c r="N30" s="493"/>
      <c r="O30" s="493"/>
      <c r="P30" s="493"/>
      <c r="Q30" s="493"/>
      <c r="R30" s="493"/>
      <c r="S30" s="491"/>
    </row>
    <row r="31" spans="1:19" s="490" customFormat="1" ht="16.5" customHeight="1" x14ac:dyDescent="0.25">
      <c r="A31" s="703" t="s">
        <v>955</v>
      </c>
      <c r="B31" s="704"/>
      <c r="C31" s="705" t="s">
        <v>956</v>
      </c>
      <c r="D31" s="706"/>
      <c r="E31" s="706"/>
      <c r="F31" s="706"/>
      <c r="G31" s="707"/>
      <c r="H31" s="491" t="s">
        <v>943</v>
      </c>
      <c r="I31" s="492"/>
      <c r="J31" s="493"/>
      <c r="K31" s="493"/>
      <c r="L31" s="493"/>
      <c r="M31" s="493"/>
      <c r="N31" s="493"/>
      <c r="O31" s="493"/>
      <c r="P31" s="493"/>
      <c r="Q31" s="493"/>
      <c r="R31" s="493"/>
      <c r="S31" s="491"/>
    </row>
    <row r="32" spans="1:19" s="490" customFormat="1" ht="8.1" customHeight="1" x14ac:dyDescent="0.25">
      <c r="A32" s="703" t="s">
        <v>957</v>
      </c>
      <c r="B32" s="704"/>
      <c r="C32" s="708" t="s">
        <v>958</v>
      </c>
      <c r="D32" s="709"/>
      <c r="E32" s="709"/>
      <c r="F32" s="709"/>
      <c r="G32" s="710"/>
      <c r="H32" s="491" t="s">
        <v>943</v>
      </c>
      <c r="I32" s="492"/>
      <c r="J32" s="493"/>
      <c r="K32" s="493"/>
      <c r="L32" s="493"/>
      <c r="M32" s="493"/>
      <c r="N32" s="493"/>
      <c r="O32" s="493"/>
      <c r="P32" s="493"/>
      <c r="Q32" s="493"/>
      <c r="R32" s="493"/>
      <c r="S32" s="491"/>
    </row>
    <row r="33" spans="1:19" s="490" customFormat="1" ht="8.1" customHeight="1" x14ac:dyDescent="0.25">
      <c r="A33" s="703" t="s">
        <v>959</v>
      </c>
      <c r="B33" s="704"/>
      <c r="C33" s="708" t="s">
        <v>960</v>
      </c>
      <c r="D33" s="709"/>
      <c r="E33" s="709"/>
      <c r="F33" s="709"/>
      <c r="G33" s="710"/>
      <c r="H33" s="491" t="s">
        <v>943</v>
      </c>
      <c r="I33" s="492"/>
      <c r="J33" s="493"/>
      <c r="K33" s="493"/>
      <c r="L33" s="493"/>
      <c r="M33" s="493"/>
      <c r="N33" s="493"/>
      <c r="O33" s="493"/>
      <c r="P33" s="493"/>
      <c r="Q33" s="493"/>
      <c r="R33" s="493"/>
      <c r="S33" s="491"/>
    </row>
    <row r="34" spans="1:19" s="490" customFormat="1" ht="8.1" customHeight="1" x14ac:dyDescent="0.25">
      <c r="A34" s="722" t="s">
        <v>961</v>
      </c>
      <c r="B34" s="723"/>
      <c r="C34" s="724" t="s">
        <v>962</v>
      </c>
      <c r="D34" s="725"/>
      <c r="E34" s="725"/>
      <c r="F34" s="725"/>
      <c r="G34" s="726"/>
      <c r="H34" s="516" t="s">
        <v>943</v>
      </c>
      <c r="I34" s="517"/>
      <c r="J34" s="518"/>
      <c r="K34" s="518"/>
      <c r="L34" s="518"/>
      <c r="M34" s="518">
        <v>19.239000000000001</v>
      </c>
      <c r="N34" s="518"/>
      <c r="O34" s="533">
        <v>9.8000000000000007</v>
      </c>
      <c r="P34" s="518"/>
      <c r="Q34" s="518"/>
      <c r="R34" s="534">
        <f>L34+N34+P34</f>
        <v>0</v>
      </c>
      <c r="S34" s="534">
        <f>M34+O34+Q34</f>
        <v>29.039000000000001</v>
      </c>
    </row>
    <row r="35" spans="1:19" s="490" customFormat="1" ht="16.5" customHeight="1" x14ac:dyDescent="0.25">
      <c r="A35" s="727" t="s">
        <v>558</v>
      </c>
      <c r="B35" s="728"/>
      <c r="C35" s="729" t="s">
        <v>963</v>
      </c>
      <c r="D35" s="730"/>
      <c r="E35" s="730"/>
      <c r="F35" s="730"/>
      <c r="G35" s="731"/>
      <c r="H35" s="522" t="s">
        <v>943</v>
      </c>
      <c r="I35" s="523"/>
      <c r="J35" s="524"/>
      <c r="K35" s="524"/>
      <c r="L35" s="524">
        <f>L41+L43+L49</f>
        <v>40.345999999999997</v>
      </c>
      <c r="M35" s="524">
        <f t="shared" ref="M35:P35" si="3">M41+M43+M49</f>
        <v>88.147000000000006</v>
      </c>
      <c r="N35" s="535">
        <f>N41+N43+N49</f>
        <v>69.953919999999997</v>
      </c>
      <c r="O35" s="535">
        <f>O41+O43+O49</f>
        <v>83.864744000000002</v>
      </c>
      <c r="P35" s="535">
        <f t="shared" si="3"/>
        <v>77.927503999999999</v>
      </c>
      <c r="Q35" s="535">
        <f t="shared" ref="Q35:S35" si="4">Q41+Q43+Q49</f>
        <v>83.873671999999999</v>
      </c>
      <c r="R35" s="535">
        <f t="shared" si="4"/>
        <v>188.22742399999998</v>
      </c>
      <c r="S35" s="535">
        <f t="shared" si="4"/>
        <v>255.88541600000002</v>
      </c>
    </row>
    <row r="36" spans="1:19" s="490" customFormat="1" ht="8.1" customHeight="1" x14ac:dyDescent="0.25">
      <c r="A36" s="703" t="s">
        <v>582</v>
      </c>
      <c r="B36" s="704"/>
      <c r="C36" s="705" t="s">
        <v>944</v>
      </c>
      <c r="D36" s="706"/>
      <c r="E36" s="706"/>
      <c r="F36" s="706"/>
      <c r="G36" s="707"/>
      <c r="H36" s="491" t="s">
        <v>943</v>
      </c>
      <c r="I36" s="492"/>
      <c r="J36" s="493"/>
      <c r="K36" s="493"/>
      <c r="L36" s="493"/>
      <c r="M36" s="493"/>
      <c r="N36" s="493"/>
      <c r="O36" s="493"/>
      <c r="P36" s="493"/>
      <c r="Q36" s="493"/>
      <c r="R36" s="493"/>
      <c r="S36" s="491"/>
    </row>
    <row r="37" spans="1:19" s="490" customFormat="1" ht="16.5" customHeight="1" x14ac:dyDescent="0.25">
      <c r="A37" s="703" t="s">
        <v>964</v>
      </c>
      <c r="B37" s="704"/>
      <c r="C37" s="708" t="s">
        <v>945</v>
      </c>
      <c r="D37" s="709"/>
      <c r="E37" s="709"/>
      <c r="F37" s="709"/>
      <c r="G37" s="710"/>
      <c r="H37" s="491" t="s">
        <v>943</v>
      </c>
      <c r="I37" s="492"/>
      <c r="J37" s="493"/>
      <c r="K37" s="493"/>
      <c r="L37" s="493"/>
      <c r="M37" s="493"/>
      <c r="N37" s="493"/>
      <c r="O37" s="493"/>
      <c r="P37" s="493"/>
      <c r="Q37" s="493"/>
      <c r="R37" s="493"/>
      <c r="S37" s="491"/>
    </row>
    <row r="38" spans="1:19" s="490" customFormat="1" ht="16.5" customHeight="1" x14ac:dyDescent="0.25">
      <c r="A38" s="703" t="s">
        <v>965</v>
      </c>
      <c r="B38" s="704"/>
      <c r="C38" s="708" t="s">
        <v>946</v>
      </c>
      <c r="D38" s="709"/>
      <c r="E38" s="709"/>
      <c r="F38" s="709"/>
      <c r="G38" s="710"/>
      <c r="H38" s="491" t="s">
        <v>943</v>
      </c>
      <c r="I38" s="492"/>
      <c r="J38" s="493"/>
      <c r="K38" s="493"/>
      <c r="L38" s="493"/>
      <c r="M38" s="493"/>
      <c r="N38" s="493"/>
      <c r="O38" s="493"/>
      <c r="P38" s="493"/>
      <c r="Q38" s="493"/>
      <c r="R38" s="493"/>
      <c r="S38" s="491"/>
    </row>
    <row r="39" spans="1:19" s="490" customFormat="1" ht="16.5" customHeight="1" x14ac:dyDescent="0.25">
      <c r="A39" s="703" t="s">
        <v>966</v>
      </c>
      <c r="B39" s="704"/>
      <c r="C39" s="708" t="s">
        <v>947</v>
      </c>
      <c r="D39" s="709"/>
      <c r="E39" s="709"/>
      <c r="F39" s="709"/>
      <c r="G39" s="710"/>
      <c r="H39" s="491" t="s">
        <v>943</v>
      </c>
      <c r="I39" s="492"/>
      <c r="J39" s="493"/>
      <c r="K39" s="493"/>
      <c r="L39" s="493"/>
      <c r="M39" s="493"/>
      <c r="N39" s="493"/>
      <c r="O39" s="493"/>
      <c r="P39" s="493"/>
      <c r="Q39" s="493"/>
      <c r="R39" s="493"/>
      <c r="S39" s="491"/>
    </row>
    <row r="40" spans="1:19" s="490" customFormat="1" ht="8.1" customHeight="1" x14ac:dyDescent="0.25">
      <c r="A40" s="703" t="s">
        <v>660</v>
      </c>
      <c r="B40" s="704"/>
      <c r="C40" s="705" t="s">
        <v>948</v>
      </c>
      <c r="D40" s="706"/>
      <c r="E40" s="706"/>
      <c r="F40" s="706"/>
      <c r="G40" s="707"/>
      <c r="H40" s="491" t="s">
        <v>943</v>
      </c>
      <c r="I40" s="492"/>
      <c r="J40" s="493"/>
      <c r="K40" s="493"/>
      <c r="L40" s="493"/>
      <c r="M40" s="493"/>
      <c r="N40" s="493"/>
      <c r="O40" s="493"/>
      <c r="P40" s="493"/>
      <c r="Q40" s="493"/>
      <c r="R40" s="493"/>
      <c r="S40" s="491"/>
    </row>
    <row r="41" spans="1:19" s="490" customFormat="1" ht="8.1" customHeight="1" x14ac:dyDescent="0.25">
      <c r="A41" s="722" t="s">
        <v>662</v>
      </c>
      <c r="B41" s="723"/>
      <c r="C41" s="724" t="s">
        <v>949</v>
      </c>
      <c r="D41" s="725"/>
      <c r="E41" s="725"/>
      <c r="F41" s="725"/>
      <c r="G41" s="726"/>
      <c r="H41" s="516" t="s">
        <v>943</v>
      </c>
      <c r="I41" s="517"/>
      <c r="J41" s="518"/>
      <c r="K41" s="518"/>
      <c r="L41" s="518">
        <v>40.345999999999997</v>
      </c>
      <c r="M41" s="518">
        <v>79.195999999999998</v>
      </c>
      <c r="N41" s="534">
        <f>65.591-1.772-1.613+N54</f>
        <v>69.953919999999997</v>
      </c>
      <c r="O41" s="534">
        <f>65.591-1.772-1.613+O54</f>
        <v>80.092743999999996</v>
      </c>
      <c r="P41" s="534">
        <f>64.877+P54</f>
        <v>77.927503999999999</v>
      </c>
      <c r="Q41" s="534">
        <f>64.877+Q54-1.366+5.293</f>
        <v>83.873671999999999</v>
      </c>
      <c r="R41" s="534">
        <f>L41+N41+P41</f>
        <v>188.22742399999998</v>
      </c>
      <c r="S41" s="534">
        <f>M41+O41+Q41</f>
        <v>243.16241600000001</v>
      </c>
    </row>
    <row r="42" spans="1:19" s="490" customFormat="1" ht="8.1" customHeight="1" x14ac:dyDescent="0.25">
      <c r="A42" s="703" t="s">
        <v>664</v>
      </c>
      <c r="B42" s="704"/>
      <c r="C42" s="705" t="s">
        <v>950</v>
      </c>
      <c r="D42" s="706"/>
      <c r="E42" s="706"/>
      <c r="F42" s="706"/>
      <c r="G42" s="707"/>
      <c r="H42" s="491" t="s">
        <v>943</v>
      </c>
      <c r="I42" s="492"/>
      <c r="J42" s="493"/>
      <c r="K42" s="493"/>
      <c r="L42" s="493"/>
      <c r="M42" s="493"/>
      <c r="N42" s="493"/>
      <c r="O42" s="493"/>
      <c r="P42" s="493"/>
      <c r="Q42" s="493"/>
      <c r="R42" s="493"/>
      <c r="S42" s="491"/>
    </row>
    <row r="43" spans="1:19" s="490" customFormat="1" ht="8.1" customHeight="1" x14ac:dyDescent="0.25">
      <c r="A43" s="722" t="s">
        <v>666</v>
      </c>
      <c r="B43" s="723"/>
      <c r="C43" s="724" t="s">
        <v>951</v>
      </c>
      <c r="D43" s="725"/>
      <c r="E43" s="725"/>
      <c r="F43" s="725"/>
      <c r="G43" s="726"/>
      <c r="H43" s="516" t="s">
        <v>943</v>
      </c>
      <c r="I43" s="517"/>
      <c r="J43" s="518"/>
      <c r="K43" s="518"/>
      <c r="L43" s="518"/>
      <c r="M43" s="518">
        <v>1.8009999999999999</v>
      </c>
      <c r="N43" s="518"/>
      <c r="O43" s="518">
        <v>1.772</v>
      </c>
      <c r="P43" s="518"/>
      <c r="Q43" s="518"/>
      <c r="R43" s="534">
        <f>L43+N43+P43</f>
        <v>0</v>
      </c>
      <c r="S43" s="534">
        <f>M43+O43+Q43</f>
        <v>3.573</v>
      </c>
    </row>
    <row r="44" spans="1:19" s="490" customFormat="1" ht="8.1" customHeight="1" x14ac:dyDescent="0.25">
      <c r="A44" s="703" t="s">
        <v>668</v>
      </c>
      <c r="B44" s="704"/>
      <c r="C44" s="705" t="s">
        <v>952</v>
      </c>
      <c r="D44" s="706"/>
      <c r="E44" s="706"/>
      <c r="F44" s="706"/>
      <c r="G44" s="707"/>
      <c r="H44" s="491" t="s">
        <v>943</v>
      </c>
      <c r="I44" s="492"/>
      <c r="J44" s="493"/>
      <c r="K44" s="493"/>
      <c r="L44" s="493"/>
      <c r="M44" s="493"/>
      <c r="N44" s="493"/>
      <c r="O44" s="493"/>
      <c r="P44" s="493"/>
      <c r="Q44" s="493"/>
      <c r="R44" s="493"/>
      <c r="S44" s="491"/>
    </row>
    <row r="45" spans="1:19" s="490" customFormat="1" ht="8.1" customHeight="1" x14ac:dyDescent="0.25">
      <c r="A45" s="703" t="s">
        <v>670</v>
      </c>
      <c r="B45" s="704"/>
      <c r="C45" s="705" t="s">
        <v>954</v>
      </c>
      <c r="D45" s="706"/>
      <c r="E45" s="706"/>
      <c r="F45" s="706"/>
      <c r="G45" s="707"/>
      <c r="H45" s="491" t="s">
        <v>943</v>
      </c>
      <c r="I45" s="492"/>
      <c r="J45" s="493"/>
      <c r="K45" s="493"/>
      <c r="L45" s="493"/>
      <c r="M45" s="493"/>
      <c r="N45" s="493"/>
      <c r="O45" s="493"/>
      <c r="P45" s="493"/>
      <c r="Q45" s="493"/>
      <c r="R45" s="493"/>
      <c r="S45" s="491"/>
    </row>
    <row r="46" spans="1:19" s="490" customFormat="1" ht="16.5" customHeight="1" x14ac:dyDescent="0.25">
      <c r="A46" s="703" t="s">
        <v>967</v>
      </c>
      <c r="B46" s="704"/>
      <c r="C46" s="705" t="s">
        <v>956</v>
      </c>
      <c r="D46" s="706"/>
      <c r="E46" s="706"/>
      <c r="F46" s="706"/>
      <c r="G46" s="707"/>
      <c r="H46" s="491" t="s">
        <v>943</v>
      </c>
      <c r="I46" s="492"/>
      <c r="J46" s="493"/>
      <c r="K46" s="493"/>
      <c r="L46" s="493"/>
      <c r="M46" s="493"/>
      <c r="N46" s="493"/>
      <c r="O46" s="493"/>
      <c r="P46" s="493"/>
      <c r="Q46" s="493"/>
      <c r="R46" s="493"/>
      <c r="S46" s="491"/>
    </row>
    <row r="47" spans="1:19" s="490" customFormat="1" ht="8.1" customHeight="1" x14ac:dyDescent="0.25">
      <c r="A47" s="703" t="s">
        <v>968</v>
      </c>
      <c r="B47" s="704"/>
      <c r="C47" s="708" t="s">
        <v>958</v>
      </c>
      <c r="D47" s="709"/>
      <c r="E47" s="709"/>
      <c r="F47" s="709"/>
      <c r="G47" s="710"/>
      <c r="H47" s="491" t="s">
        <v>943</v>
      </c>
      <c r="I47" s="492"/>
      <c r="J47" s="493"/>
      <c r="K47" s="493"/>
      <c r="L47" s="493"/>
      <c r="M47" s="493"/>
      <c r="N47" s="493"/>
      <c r="O47" s="493"/>
      <c r="P47" s="493"/>
      <c r="Q47" s="493"/>
      <c r="R47" s="493"/>
      <c r="S47" s="491"/>
    </row>
    <row r="48" spans="1:19" s="490" customFormat="1" ht="8.1" customHeight="1" x14ac:dyDescent="0.25">
      <c r="A48" s="703" t="s">
        <v>969</v>
      </c>
      <c r="B48" s="704"/>
      <c r="C48" s="708" t="s">
        <v>960</v>
      </c>
      <c r="D48" s="709"/>
      <c r="E48" s="709"/>
      <c r="F48" s="709"/>
      <c r="G48" s="710"/>
      <c r="H48" s="491" t="s">
        <v>943</v>
      </c>
      <c r="I48" s="492"/>
      <c r="J48" s="493"/>
      <c r="K48" s="493"/>
      <c r="L48" s="493"/>
      <c r="M48" s="493"/>
      <c r="N48" s="493"/>
      <c r="O48" s="493"/>
      <c r="P48" s="493"/>
      <c r="Q48" s="493"/>
      <c r="R48" s="493"/>
      <c r="S48" s="491"/>
    </row>
    <row r="49" spans="1:19" s="490" customFormat="1" ht="8.1" customHeight="1" x14ac:dyDescent="0.25">
      <c r="A49" s="722" t="s">
        <v>970</v>
      </c>
      <c r="B49" s="723"/>
      <c r="C49" s="724" t="s">
        <v>962</v>
      </c>
      <c r="D49" s="725"/>
      <c r="E49" s="725"/>
      <c r="F49" s="725"/>
      <c r="G49" s="726"/>
      <c r="H49" s="516" t="s">
        <v>943</v>
      </c>
      <c r="I49" s="517"/>
      <c r="J49" s="518"/>
      <c r="K49" s="518"/>
      <c r="L49" s="518"/>
      <c r="M49" s="518">
        <v>7.15</v>
      </c>
      <c r="N49" s="518"/>
      <c r="O49" s="533">
        <v>2</v>
      </c>
      <c r="P49" s="518"/>
      <c r="Q49" s="518"/>
      <c r="R49" s="534">
        <f>L49+N49+P49</f>
        <v>0</v>
      </c>
      <c r="S49" s="534">
        <f>M49+O49+Q49</f>
        <v>9.15</v>
      </c>
    </row>
    <row r="50" spans="1:19" s="490" customFormat="1" ht="8.1" customHeight="1" x14ac:dyDescent="0.25">
      <c r="A50" s="727" t="s">
        <v>971</v>
      </c>
      <c r="B50" s="728"/>
      <c r="C50" s="775" t="s">
        <v>972</v>
      </c>
      <c r="D50" s="776"/>
      <c r="E50" s="776"/>
      <c r="F50" s="776"/>
      <c r="G50" s="777"/>
      <c r="H50" s="522" t="s">
        <v>943</v>
      </c>
      <c r="I50" s="523"/>
      <c r="J50" s="524"/>
      <c r="K50" s="524"/>
      <c r="L50" s="524">
        <f>L54+L57+L58</f>
        <v>8.7060000000000013</v>
      </c>
      <c r="M50" s="524">
        <f t="shared" ref="M50:P50" si="5">M54+M57+M58</f>
        <v>8.8850000000000016</v>
      </c>
      <c r="N50" s="524">
        <f t="shared" si="5"/>
        <v>21.45092</v>
      </c>
      <c r="O50" s="524">
        <f t="shared" ref="O50" si="6">O54+O57+O58</f>
        <v>31.589744000000003</v>
      </c>
      <c r="P50" s="524">
        <f t="shared" si="5"/>
        <v>27.118504000000001</v>
      </c>
      <c r="Q50" s="524">
        <f t="shared" ref="Q50:S50" si="7">Q54+Q57+Q58</f>
        <v>29.137672000000002</v>
      </c>
      <c r="R50" s="524">
        <f t="shared" si="7"/>
        <v>57.275424000000001</v>
      </c>
      <c r="S50" s="524">
        <f t="shared" si="7"/>
        <v>69.61241600000001</v>
      </c>
    </row>
    <row r="51" spans="1:19" s="490" customFormat="1" ht="8.1" customHeight="1" x14ac:dyDescent="0.25">
      <c r="A51" s="703" t="s">
        <v>964</v>
      </c>
      <c r="B51" s="704"/>
      <c r="C51" s="708" t="s">
        <v>973</v>
      </c>
      <c r="D51" s="709"/>
      <c r="E51" s="709"/>
      <c r="F51" s="709"/>
      <c r="G51" s="710"/>
      <c r="H51" s="491" t="s">
        <v>943</v>
      </c>
      <c r="I51" s="492"/>
      <c r="J51" s="493"/>
      <c r="K51" s="493"/>
      <c r="L51" s="493"/>
      <c r="M51" s="493"/>
      <c r="N51" s="493"/>
      <c r="O51" s="493"/>
      <c r="P51" s="493"/>
      <c r="Q51" s="493"/>
      <c r="R51" s="493"/>
      <c r="S51" s="491"/>
    </row>
    <row r="52" spans="1:19" s="490" customFormat="1" ht="8.1" customHeight="1" x14ac:dyDescent="0.25">
      <c r="A52" s="703" t="s">
        <v>965</v>
      </c>
      <c r="B52" s="704"/>
      <c r="C52" s="708" t="s">
        <v>974</v>
      </c>
      <c r="D52" s="709"/>
      <c r="E52" s="709"/>
      <c r="F52" s="709"/>
      <c r="G52" s="710"/>
      <c r="H52" s="491" t="s">
        <v>943</v>
      </c>
      <c r="I52" s="492"/>
      <c r="J52" s="493"/>
      <c r="K52" s="493"/>
      <c r="L52" s="493"/>
      <c r="M52" s="493"/>
      <c r="N52" s="493"/>
      <c r="O52" s="493"/>
      <c r="P52" s="493"/>
      <c r="Q52" s="493"/>
      <c r="R52" s="493"/>
      <c r="S52" s="491"/>
    </row>
    <row r="53" spans="1:19" s="490" customFormat="1" ht="8.1" customHeight="1" x14ac:dyDescent="0.25">
      <c r="A53" s="703" t="s">
        <v>975</v>
      </c>
      <c r="B53" s="704"/>
      <c r="C53" s="719" t="s">
        <v>976</v>
      </c>
      <c r="D53" s="720"/>
      <c r="E53" s="720"/>
      <c r="F53" s="720"/>
      <c r="G53" s="721"/>
      <c r="H53" s="491" t="s">
        <v>943</v>
      </c>
      <c r="I53" s="492"/>
      <c r="J53" s="493"/>
      <c r="K53" s="493"/>
      <c r="L53" s="493"/>
      <c r="M53" s="493"/>
      <c r="N53" s="493"/>
      <c r="O53" s="493"/>
      <c r="P53" s="493"/>
      <c r="Q53" s="493"/>
      <c r="R53" s="493"/>
      <c r="S53" s="491"/>
    </row>
    <row r="54" spans="1:19" s="490" customFormat="1" ht="16.5" customHeight="1" x14ac:dyDescent="0.25">
      <c r="A54" s="722" t="s">
        <v>977</v>
      </c>
      <c r="B54" s="723"/>
      <c r="C54" s="805" t="s">
        <v>978</v>
      </c>
      <c r="D54" s="806"/>
      <c r="E54" s="806"/>
      <c r="F54" s="806"/>
      <c r="G54" s="807"/>
      <c r="H54" s="516" t="s">
        <v>943</v>
      </c>
      <c r="I54" s="517"/>
      <c r="J54" s="518"/>
      <c r="K54" s="518"/>
      <c r="L54" s="518">
        <v>0</v>
      </c>
      <c r="M54" s="518">
        <v>4.8120000000000003</v>
      </c>
      <c r="N54" s="534">
        <f>3.587*2.16</f>
        <v>7.7479200000000006</v>
      </c>
      <c r="O54" s="534">
        <f>8.2809*2.16</f>
        <v>17.886744000000004</v>
      </c>
      <c r="P54" s="534">
        <f>6.0419*2.16</f>
        <v>13.050504</v>
      </c>
      <c r="Q54" s="534">
        <f>6.9767*2.16</f>
        <v>15.069672000000001</v>
      </c>
      <c r="R54" s="534">
        <f>L54+N54+P54</f>
        <v>20.798424000000001</v>
      </c>
      <c r="S54" s="534">
        <f>M54+O54+Q54</f>
        <v>37.768416000000002</v>
      </c>
    </row>
    <row r="55" spans="1:19" s="490" customFormat="1" ht="8.1" customHeight="1" x14ac:dyDescent="0.25">
      <c r="A55" s="703" t="s">
        <v>979</v>
      </c>
      <c r="B55" s="704"/>
      <c r="C55" s="732" t="s">
        <v>980</v>
      </c>
      <c r="D55" s="733"/>
      <c r="E55" s="733"/>
      <c r="F55" s="733"/>
      <c r="G55" s="734"/>
      <c r="H55" s="491" t="s">
        <v>943</v>
      </c>
      <c r="I55" s="492"/>
      <c r="J55" s="493"/>
      <c r="K55" s="493"/>
      <c r="L55" s="493"/>
      <c r="M55" s="493"/>
      <c r="N55" s="493"/>
      <c r="O55" s="493"/>
      <c r="P55" s="493"/>
      <c r="Q55" s="493"/>
      <c r="R55" s="493"/>
      <c r="S55" s="491"/>
    </row>
    <row r="56" spans="1:19" s="490" customFormat="1" ht="8.1" customHeight="1" x14ac:dyDescent="0.25">
      <c r="A56" s="703" t="s">
        <v>981</v>
      </c>
      <c r="B56" s="704"/>
      <c r="C56" s="719" t="s">
        <v>982</v>
      </c>
      <c r="D56" s="720"/>
      <c r="E56" s="720"/>
      <c r="F56" s="720"/>
      <c r="G56" s="721"/>
      <c r="H56" s="491" t="s">
        <v>943</v>
      </c>
      <c r="I56" s="492"/>
      <c r="J56" s="493"/>
      <c r="K56" s="493"/>
      <c r="L56" s="493"/>
      <c r="M56" s="493"/>
      <c r="N56" s="493"/>
      <c r="O56" s="493"/>
      <c r="P56" s="493"/>
      <c r="Q56" s="493"/>
      <c r="R56" s="493"/>
      <c r="S56" s="491"/>
    </row>
    <row r="57" spans="1:19" s="490" customFormat="1" ht="8.1" customHeight="1" x14ac:dyDescent="0.25">
      <c r="A57" s="722" t="s">
        <v>966</v>
      </c>
      <c r="B57" s="723"/>
      <c r="C57" s="735" t="s">
        <v>983</v>
      </c>
      <c r="D57" s="736"/>
      <c r="E57" s="736"/>
      <c r="F57" s="736"/>
      <c r="G57" s="737"/>
      <c r="H57" s="516" t="s">
        <v>943</v>
      </c>
      <c r="I57" s="517"/>
      <c r="J57" s="518"/>
      <c r="K57" s="518"/>
      <c r="L57" s="518">
        <v>8.4700000000000006</v>
      </c>
      <c r="M57" s="518">
        <v>3.782</v>
      </c>
      <c r="N57" s="518">
        <v>13.332000000000001</v>
      </c>
      <c r="O57" s="518">
        <v>13.332000000000001</v>
      </c>
      <c r="P57" s="518">
        <v>13.686999999999999</v>
      </c>
      <c r="Q57" s="518">
        <v>13.686999999999999</v>
      </c>
      <c r="R57" s="534">
        <f>L57+N57+P57</f>
        <v>35.488999999999997</v>
      </c>
      <c r="S57" s="534">
        <f>M57+O57+Q57</f>
        <v>30.801000000000002</v>
      </c>
    </row>
    <row r="58" spans="1:19" s="490" customFormat="1" ht="8.1" customHeight="1" x14ac:dyDescent="0.25">
      <c r="A58" s="722" t="s">
        <v>984</v>
      </c>
      <c r="B58" s="723"/>
      <c r="C58" s="735" t="s">
        <v>985</v>
      </c>
      <c r="D58" s="736"/>
      <c r="E58" s="736"/>
      <c r="F58" s="736"/>
      <c r="G58" s="737"/>
      <c r="H58" s="516" t="s">
        <v>943</v>
      </c>
      <c r="I58" s="517"/>
      <c r="J58" s="518"/>
      <c r="K58" s="518"/>
      <c r="L58" s="518">
        <f>0.236</f>
        <v>0.23599999999999999</v>
      </c>
      <c r="M58" s="518">
        <f>0.163+0.128</f>
        <v>0.29100000000000004</v>
      </c>
      <c r="N58" s="518">
        <f>0.371</f>
        <v>0.371</v>
      </c>
      <c r="O58" s="518">
        <f>0.371</f>
        <v>0.371</v>
      </c>
      <c r="P58" s="518">
        <f>0.381</f>
        <v>0.38100000000000001</v>
      </c>
      <c r="Q58" s="518">
        <f>0.381</f>
        <v>0.38100000000000001</v>
      </c>
      <c r="R58" s="534">
        <f>L58+N58+P58</f>
        <v>0.98799999999999999</v>
      </c>
      <c r="S58" s="534">
        <f>M58+O58+Q58</f>
        <v>1.0430000000000001</v>
      </c>
    </row>
    <row r="59" spans="1:19" s="490" customFormat="1" ht="8.1" customHeight="1" x14ac:dyDescent="0.25">
      <c r="A59" s="727" t="s">
        <v>986</v>
      </c>
      <c r="B59" s="728"/>
      <c r="C59" s="775" t="s">
        <v>987</v>
      </c>
      <c r="D59" s="776"/>
      <c r="E59" s="776"/>
      <c r="F59" s="776"/>
      <c r="G59" s="777"/>
      <c r="H59" s="522" t="s">
        <v>943</v>
      </c>
      <c r="I59" s="523"/>
      <c r="J59" s="524"/>
      <c r="K59" s="524"/>
      <c r="L59" s="524">
        <f>L64</f>
        <v>4.0940000000000003</v>
      </c>
      <c r="M59" s="524">
        <f t="shared" ref="M59:P59" si="8">M64</f>
        <v>35.329000000000001</v>
      </c>
      <c r="N59" s="524">
        <f t="shared" si="8"/>
        <v>6.444</v>
      </c>
      <c r="O59" s="524">
        <f t="shared" ref="O59" si="9">O64</f>
        <v>6.444</v>
      </c>
      <c r="P59" s="524">
        <f t="shared" si="8"/>
        <v>6.6159999999999997</v>
      </c>
      <c r="Q59" s="524">
        <f t="shared" ref="Q59:S59" si="10">Q64</f>
        <v>6.6159999999999997</v>
      </c>
      <c r="R59" s="524">
        <f t="shared" si="10"/>
        <v>17.154</v>
      </c>
      <c r="S59" s="524">
        <f t="shared" si="10"/>
        <v>48.389000000000003</v>
      </c>
    </row>
    <row r="60" spans="1:19" s="490" customFormat="1" ht="16.5" customHeight="1" x14ac:dyDescent="0.25">
      <c r="A60" s="703" t="s">
        <v>988</v>
      </c>
      <c r="B60" s="704"/>
      <c r="C60" s="708" t="s">
        <v>989</v>
      </c>
      <c r="D60" s="709"/>
      <c r="E60" s="709"/>
      <c r="F60" s="709"/>
      <c r="G60" s="710"/>
      <c r="H60" s="491" t="s">
        <v>943</v>
      </c>
      <c r="I60" s="492"/>
      <c r="J60" s="493"/>
      <c r="K60" s="493"/>
      <c r="L60" s="493"/>
      <c r="M60" s="493"/>
      <c r="N60" s="493"/>
      <c r="O60" s="493"/>
      <c r="P60" s="493"/>
      <c r="Q60" s="493"/>
      <c r="R60" s="493"/>
      <c r="S60" s="491"/>
    </row>
    <row r="61" spans="1:19" s="490" customFormat="1" ht="16.5" customHeight="1" x14ac:dyDescent="0.25">
      <c r="A61" s="703" t="s">
        <v>990</v>
      </c>
      <c r="B61" s="704"/>
      <c r="C61" s="708" t="s">
        <v>991</v>
      </c>
      <c r="D61" s="709"/>
      <c r="E61" s="709"/>
      <c r="F61" s="709"/>
      <c r="G61" s="710"/>
      <c r="H61" s="491" t="s">
        <v>943</v>
      </c>
      <c r="I61" s="492"/>
      <c r="J61" s="493"/>
      <c r="K61" s="493"/>
      <c r="L61" s="493"/>
      <c r="M61" s="493"/>
      <c r="N61" s="493"/>
      <c r="O61" s="493"/>
      <c r="P61" s="493"/>
      <c r="Q61" s="493"/>
      <c r="R61" s="493"/>
      <c r="S61" s="491"/>
    </row>
    <row r="62" spans="1:19" s="490" customFormat="1" ht="8.1" customHeight="1" x14ac:dyDescent="0.25">
      <c r="A62" s="703" t="s">
        <v>992</v>
      </c>
      <c r="B62" s="704"/>
      <c r="C62" s="708" t="s">
        <v>993</v>
      </c>
      <c r="D62" s="709"/>
      <c r="E62" s="709"/>
      <c r="F62" s="709"/>
      <c r="G62" s="710"/>
      <c r="H62" s="491" t="s">
        <v>943</v>
      </c>
      <c r="I62" s="492"/>
      <c r="J62" s="493"/>
      <c r="K62" s="493"/>
      <c r="L62" s="493"/>
      <c r="M62" s="493"/>
      <c r="N62" s="493"/>
      <c r="O62" s="493"/>
      <c r="P62" s="493"/>
      <c r="Q62" s="493"/>
      <c r="R62" s="493"/>
      <c r="S62" s="491"/>
    </row>
    <row r="63" spans="1:19" s="490" customFormat="1" ht="8.1" customHeight="1" x14ac:dyDescent="0.25">
      <c r="A63" s="703" t="s">
        <v>994</v>
      </c>
      <c r="B63" s="704"/>
      <c r="C63" s="708" t="s">
        <v>995</v>
      </c>
      <c r="D63" s="709"/>
      <c r="E63" s="709"/>
      <c r="F63" s="709"/>
      <c r="G63" s="710"/>
      <c r="H63" s="491" t="s">
        <v>943</v>
      </c>
      <c r="I63" s="492"/>
      <c r="J63" s="493"/>
      <c r="K63" s="493"/>
      <c r="L63" s="493"/>
      <c r="M63" s="493"/>
      <c r="N63" s="493"/>
      <c r="O63" s="493"/>
      <c r="P63" s="493"/>
      <c r="Q63" s="493"/>
      <c r="R63" s="493"/>
      <c r="S63" s="491"/>
    </row>
    <row r="64" spans="1:19" s="490" customFormat="1" ht="8.1" customHeight="1" x14ac:dyDescent="0.25">
      <c r="A64" s="722" t="s">
        <v>996</v>
      </c>
      <c r="B64" s="723"/>
      <c r="C64" s="735" t="s">
        <v>997</v>
      </c>
      <c r="D64" s="736"/>
      <c r="E64" s="736"/>
      <c r="F64" s="736"/>
      <c r="G64" s="737"/>
      <c r="H64" s="516" t="s">
        <v>943</v>
      </c>
      <c r="I64" s="517"/>
      <c r="J64" s="518"/>
      <c r="K64" s="518"/>
      <c r="L64" s="518">
        <v>4.0940000000000003</v>
      </c>
      <c r="M64" s="518">
        <f>34.218+1.111</f>
        <v>35.329000000000001</v>
      </c>
      <c r="N64" s="518">
        <v>6.444</v>
      </c>
      <c r="O64" s="518">
        <v>6.444</v>
      </c>
      <c r="P64" s="518">
        <v>6.6159999999999997</v>
      </c>
      <c r="Q64" s="518">
        <v>6.6159999999999997</v>
      </c>
      <c r="R64" s="534">
        <f t="shared" ref="R64:S66" si="11">L64+N64+P64</f>
        <v>17.154</v>
      </c>
      <c r="S64" s="534">
        <f t="shared" si="11"/>
        <v>48.389000000000003</v>
      </c>
    </row>
    <row r="65" spans="1:19" s="490" customFormat="1" ht="8.1" customHeight="1" x14ac:dyDescent="0.25">
      <c r="A65" s="722" t="s">
        <v>998</v>
      </c>
      <c r="B65" s="723"/>
      <c r="C65" s="724" t="s">
        <v>999</v>
      </c>
      <c r="D65" s="725"/>
      <c r="E65" s="725"/>
      <c r="F65" s="725"/>
      <c r="G65" s="726"/>
      <c r="H65" s="516" t="s">
        <v>943</v>
      </c>
      <c r="I65" s="517"/>
      <c r="J65" s="518"/>
      <c r="K65" s="518"/>
      <c r="L65" s="518">
        <f>7.833+2.381</f>
        <v>10.214</v>
      </c>
      <c r="M65" s="518">
        <f>12.224+3.651+1.8</f>
        <v>17.675000000000001</v>
      </c>
      <c r="N65" s="518">
        <f>12.33+3.748</f>
        <v>16.077999999999999</v>
      </c>
      <c r="O65" s="518">
        <f>12.33+3.748+2</f>
        <v>18.077999999999999</v>
      </c>
      <c r="P65" s="518">
        <f>12.658+3.748</f>
        <v>16.405999999999999</v>
      </c>
      <c r="Q65" s="518">
        <f>12.658+3.748</f>
        <v>16.405999999999999</v>
      </c>
      <c r="R65" s="534">
        <f t="shared" si="11"/>
        <v>42.698</v>
      </c>
      <c r="S65" s="534">
        <f t="shared" si="11"/>
        <v>52.158999999999999</v>
      </c>
    </row>
    <row r="66" spans="1:19" s="490" customFormat="1" ht="8.1" customHeight="1" x14ac:dyDescent="0.25">
      <c r="A66" s="722" t="s">
        <v>1000</v>
      </c>
      <c r="B66" s="723"/>
      <c r="C66" s="724" t="s">
        <v>1001</v>
      </c>
      <c r="D66" s="725"/>
      <c r="E66" s="725"/>
      <c r="F66" s="725"/>
      <c r="G66" s="726"/>
      <c r="H66" s="516" t="s">
        <v>943</v>
      </c>
      <c r="I66" s="517"/>
      <c r="J66" s="518"/>
      <c r="K66" s="518"/>
      <c r="L66" s="518">
        <v>0.50600000000000001</v>
      </c>
      <c r="M66" s="518">
        <v>1.8480000000000001</v>
      </c>
      <c r="N66" s="518">
        <v>1.3660000000000001</v>
      </c>
      <c r="O66" s="518">
        <v>1.3660000000000001</v>
      </c>
      <c r="P66" s="518">
        <v>1.3660000000000001</v>
      </c>
      <c r="Q66" s="518">
        <v>5.2930000000000001</v>
      </c>
      <c r="R66" s="534">
        <f t="shared" si="11"/>
        <v>3.2380000000000004</v>
      </c>
      <c r="S66" s="534">
        <f t="shared" si="11"/>
        <v>8.5070000000000014</v>
      </c>
    </row>
    <row r="67" spans="1:19" s="490" customFormat="1" ht="8.1" customHeight="1" x14ac:dyDescent="0.25">
      <c r="A67" s="722" t="s">
        <v>1002</v>
      </c>
      <c r="B67" s="723"/>
      <c r="C67" s="724" t="s">
        <v>1003</v>
      </c>
      <c r="D67" s="725"/>
      <c r="E67" s="725"/>
      <c r="F67" s="725"/>
      <c r="G67" s="726"/>
      <c r="H67" s="516" t="s">
        <v>943</v>
      </c>
      <c r="I67" s="517"/>
      <c r="J67" s="518"/>
      <c r="K67" s="518"/>
      <c r="L67" s="518">
        <f>L69+L68</f>
        <v>0.26100000000000001</v>
      </c>
      <c r="M67" s="518">
        <f t="shared" ref="M67:S67" si="12">M69+M68</f>
        <v>0.14500000000000002</v>
      </c>
      <c r="N67" s="518">
        <f t="shared" si="12"/>
        <v>0.26900000000000002</v>
      </c>
      <c r="O67" s="518">
        <f t="shared" ref="O67" si="13">O69+O68</f>
        <v>0.26900000000000002</v>
      </c>
      <c r="P67" s="518">
        <f t="shared" si="12"/>
        <v>0.26900000000000002</v>
      </c>
      <c r="Q67" s="518">
        <f t="shared" ref="Q67" si="14">Q69+Q68</f>
        <v>0.26900000000000002</v>
      </c>
      <c r="R67" s="518">
        <f t="shared" si="12"/>
        <v>0.79900000000000004</v>
      </c>
      <c r="S67" s="518">
        <f t="shared" si="12"/>
        <v>0.68300000000000005</v>
      </c>
    </row>
    <row r="68" spans="1:19" s="490" customFormat="1" ht="8.1" customHeight="1" x14ac:dyDescent="0.25">
      <c r="A68" s="722" t="s">
        <v>1004</v>
      </c>
      <c r="B68" s="723"/>
      <c r="C68" s="735" t="s">
        <v>1005</v>
      </c>
      <c r="D68" s="736"/>
      <c r="E68" s="736"/>
      <c r="F68" s="736"/>
      <c r="G68" s="737"/>
      <c r="H68" s="516" t="s">
        <v>943</v>
      </c>
      <c r="I68" s="517"/>
      <c r="J68" s="518"/>
      <c r="K68" s="518"/>
      <c r="L68" s="518">
        <v>0.25900000000000001</v>
      </c>
      <c r="M68" s="518">
        <v>9.8000000000000004E-2</v>
      </c>
      <c r="N68" s="518">
        <v>0.26700000000000002</v>
      </c>
      <c r="O68" s="518">
        <v>0.26700000000000002</v>
      </c>
      <c r="P68" s="518">
        <v>0.26700000000000002</v>
      </c>
      <c r="Q68" s="518">
        <v>0.26700000000000002</v>
      </c>
      <c r="R68" s="534">
        <f>L68+N68+P68</f>
        <v>0.79300000000000004</v>
      </c>
      <c r="S68" s="534">
        <f>M68+O68+Q68</f>
        <v>0.63200000000000001</v>
      </c>
    </row>
    <row r="69" spans="1:19" s="490" customFormat="1" ht="8.1" customHeight="1" x14ac:dyDescent="0.25">
      <c r="A69" s="722" t="s">
        <v>1006</v>
      </c>
      <c r="B69" s="723"/>
      <c r="C69" s="735" t="s">
        <v>1007</v>
      </c>
      <c r="D69" s="736"/>
      <c r="E69" s="736"/>
      <c r="F69" s="736"/>
      <c r="G69" s="737"/>
      <c r="H69" s="516" t="s">
        <v>943</v>
      </c>
      <c r="I69" s="517"/>
      <c r="J69" s="518"/>
      <c r="K69" s="518"/>
      <c r="L69" s="518">
        <v>2E-3</v>
      </c>
      <c r="M69" s="518">
        <v>4.7E-2</v>
      </c>
      <c r="N69" s="518">
        <v>2E-3</v>
      </c>
      <c r="O69" s="518">
        <v>2E-3</v>
      </c>
      <c r="P69" s="518">
        <v>2E-3</v>
      </c>
      <c r="Q69" s="518">
        <v>2E-3</v>
      </c>
      <c r="R69" s="534">
        <f>L69+N69+P69</f>
        <v>6.0000000000000001E-3</v>
      </c>
      <c r="S69" s="534">
        <f>M69+O69+Q69</f>
        <v>5.1000000000000004E-2</v>
      </c>
    </row>
    <row r="70" spans="1:19" s="490" customFormat="1" ht="8.1" customHeight="1" x14ac:dyDescent="0.25">
      <c r="A70" s="722" t="s">
        <v>1008</v>
      </c>
      <c r="B70" s="723"/>
      <c r="C70" s="724" t="s">
        <v>1009</v>
      </c>
      <c r="D70" s="725"/>
      <c r="E70" s="725"/>
      <c r="F70" s="725"/>
      <c r="G70" s="726"/>
      <c r="H70" s="516" t="s">
        <v>943</v>
      </c>
      <c r="I70" s="517"/>
      <c r="J70" s="518"/>
      <c r="K70" s="518"/>
      <c r="L70" s="518">
        <f>SUM(L71:L73)</f>
        <v>16.562999999999999</v>
      </c>
      <c r="M70" s="518">
        <f t="shared" ref="M70:S70" si="15">SUM(M71:M73)</f>
        <v>25.288</v>
      </c>
      <c r="N70" s="518">
        <f t="shared" si="15"/>
        <v>24.344000000000001</v>
      </c>
      <c r="O70" s="518">
        <f t="shared" ref="O70" si="16">SUM(O71:O73)</f>
        <v>24.344000000000001</v>
      </c>
      <c r="P70" s="518">
        <f t="shared" si="15"/>
        <v>24.536999999999999</v>
      </c>
      <c r="Q70" s="518">
        <f t="shared" ref="Q70" si="17">SUM(Q71:Q73)</f>
        <v>24.536999999999999</v>
      </c>
      <c r="R70" s="518">
        <f t="shared" si="15"/>
        <v>65.443999999999988</v>
      </c>
      <c r="S70" s="518">
        <f t="shared" si="15"/>
        <v>74.168999999999997</v>
      </c>
    </row>
    <row r="71" spans="1:19" s="490" customFormat="1" ht="8.1" customHeight="1" x14ac:dyDescent="0.25">
      <c r="A71" s="722" t="s">
        <v>1010</v>
      </c>
      <c r="B71" s="723"/>
      <c r="C71" s="735" t="s">
        <v>1011</v>
      </c>
      <c r="D71" s="736"/>
      <c r="E71" s="736"/>
      <c r="F71" s="736"/>
      <c r="G71" s="737"/>
      <c r="H71" s="516" t="s">
        <v>943</v>
      </c>
      <c r="I71" s="517"/>
      <c r="J71" s="518"/>
      <c r="K71" s="518"/>
      <c r="L71" s="518">
        <f>0.013+4.58</f>
        <v>4.593</v>
      </c>
      <c r="M71" s="518">
        <f>0.042+0.339+0.159+2.064+0.016</f>
        <v>2.62</v>
      </c>
      <c r="N71" s="518">
        <f>0.021+7.209</f>
        <v>7.2299999999999995</v>
      </c>
      <c r="O71" s="518">
        <f>0.021+7.209</f>
        <v>7.2299999999999995</v>
      </c>
      <c r="P71" s="518">
        <f>7.401+0.022</f>
        <v>7.423</v>
      </c>
      <c r="Q71" s="518">
        <f>7.401+0.022</f>
        <v>7.423</v>
      </c>
      <c r="R71" s="534">
        <f t="shared" ref="R71:S73" si="18">L71+N71+P71</f>
        <v>19.246000000000002</v>
      </c>
      <c r="S71" s="534">
        <f t="shared" si="18"/>
        <v>17.273</v>
      </c>
    </row>
    <row r="72" spans="1:19" s="490" customFormat="1" ht="8.1" customHeight="1" x14ac:dyDescent="0.25">
      <c r="A72" s="722" t="s">
        <v>1012</v>
      </c>
      <c r="B72" s="723"/>
      <c r="C72" s="735" t="s">
        <v>1013</v>
      </c>
      <c r="D72" s="736"/>
      <c r="E72" s="736"/>
      <c r="F72" s="736"/>
      <c r="G72" s="737"/>
      <c r="H72" s="516" t="s">
        <v>943</v>
      </c>
      <c r="I72" s="517"/>
      <c r="J72" s="518"/>
      <c r="K72" s="518"/>
      <c r="L72" s="518">
        <v>11.959</v>
      </c>
      <c r="M72" s="518">
        <v>21.632999999999999</v>
      </c>
      <c r="N72" s="518">
        <v>17.096</v>
      </c>
      <c r="O72" s="518">
        <v>17.096</v>
      </c>
      <c r="P72" s="518">
        <v>17.096</v>
      </c>
      <c r="Q72" s="518">
        <v>17.096</v>
      </c>
      <c r="R72" s="534">
        <f t="shared" si="18"/>
        <v>46.150999999999996</v>
      </c>
      <c r="S72" s="534">
        <f t="shared" si="18"/>
        <v>55.825000000000003</v>
      </c>
    </row>
    <row r="73" spans="1:19" s="490" customFormat="1" ht="9" thickBot="1" x14ac:dyDescent="0.3">
      <c r="A73" s="797" t="s">
        <v>1014</v>
      </c>
      <c r="B73" s="798"/>
      <c r="C73" s="799" t="s">
        <v>1015</v>
      </c>
      <c r="D73" s="800"/>
      <c r="E73" s="800"/>
      <c r="F73" s="800"/>
      <c r="G73" s="801"/>
      <c r="H73" s="525" t="s">
        <v>943</v>
      </c>
      <c r="I73" s="526"/>
      <c r="J73" s="527"/>
      <c r="K73" s="527"/>
      <c r="L73" s="527">
        <f>0.004+0.007</f>
        <v>1.0999999999999999E-2</v>
      </c>
      <c r="M73" s="527">
        <f>0.01+0.966+0.059</f>
        <v>1.0349999999999999</v>
      </c>
      <c r="N73" s="527">
        <f>0.007+0.011</f>
        <v>1.7999999999999999E-2</v>
      </c>
      <c r="O73" s="527">
        <f>0.007+0.011</f>
        <v>1.7999999999999999E-2</v>
      </c>
      <c r="P73" s="527">
        <f>0.011+0.007</f>
        <v>1.7999999999999999E-2</v>
      </c>
      <c r="Q73" s="527">
        <f>0.011+0.007</f>
        <v>1.7999999999999999E-2</v>
      </c>
      <c r="R73" s="534">
        <f t="shared" si="18"/>
        <v>4.7E-2</v>
      </c>
      <c r="S73" s="534">
        <f t="shared" si="18"/>
        <v>1.071</v>
      </c>
    </row>
    <row r="74" spans="1:19" s="490" customFormat="1" ht="9.75" customHeight="1" x14ac:dyDescent="0.25">
      <c r="A74" s="787" t="s">
        <v>1016</v>
      </c>
      <c r="B74" s="788"/>
      <c r="C74" s="802" t="s">
        <v>1017</v>
      </c>
      <c r="D74" s="803"/>
      <c r="E74" s="803"/>
      <c r="F74" s="803"/>
      <c r="G74" s="804"/>
      <c r="H74" s="519" t="s">
        <v>943</v>
      </c>
      <c r="I74" s="520"/>
      <c r="J74" s="521"/>
      <c r="K74" s="521"/>
      <c r="L74" s="521"/>
      <c r="M74" s="521"/>
      <c r="N74" s="521"/>
      <c r="O74" s="521"/>
      <c r="P74" s="521"/>
      <c r="Q74" s="521"/>
      <c r="R74" s="521"/>
      <c r="S74" s="519"/>
    </row>
    <row r="75" spans="1:19" s="490" customFormat="1" ht="8.1" customHeight="1" x14ac:dyDescent="0.25">
      <c r="A75" s="722" t="s">
        <v>1018</v>
      </c>
      <c r="B75" s="723"/>
      <c r="C75" s="735" t="s">
        <v>1019</v>
      </c>
      <c r="D75" s="736"/>
      <c r="E75" s="736"/>
      <c r="F75" s="736"/>
      <c r="G75" s="737"/>
      <c r="H75" s="516" t="s">
        <v>943</v>
      </c>
      <c r="I75" s="517"/>
      <c r="J75" s="518"/>
      <c r="K75" s="518"/>
      <c r="L75" s="518">
        <v>12.565</v>
      </c>
      <c r="M75" s="518">
        <v>38</v>
      </c>
      <c r="N75" s="518">
        <v>19.777000000000001</v>
      </c>
      <c r="O75" s="518">
        <v>19.777000000000001</v>
      </c>
      <c r="P75" s="518">
        <v>20.303000000000001</v>
      </c>
      <c r="Q75" s="518">
        <v>20.303000000000001</v>
      </c>
      <c r="R75" s="534">
        <f>L75+N75+P75</f>
        <v>52.644999999999996</v>
      </c>
      <c r="S75" s="534">
        <f>M75+O75+Q75</f>
        <v>78.08</v>
      </c>
    </row>
    <row r="76" spans="1:19" s="490" customFormat="1" ht="8.1" customHeight="1" x14ac:dyDescent="0.25">
      <c r="A76" s="722" t="s">
        <v>1020</v>
      </c>
      <c r="B76" s="723"/>
      <c r="C76" s="735" t="s">
        <v>1021</v>
      </c>
      <c r="D76" s="736"/>
      <c r="E76" s="736"/>
      <c r="F76" s="736"/>
      <c r="G76" s="737"/>
      <c r="H76" s="516" t="s">
        <v>943</v>
      </c>
      <c r="I76" s="517"/>
      <c r="J76" s="518"/>
      <c r="K76" s="518"/>
      <c r="L76" s="518"/>
      <c r="M76" s="518"/>
      <c r="N76" s="518"/>
      <c r="O76" s="518"/>
      <c r="P76" s="518"/>
      <c r="Q76" s="518"/>
      <c r="R76" s="518"/>
      <c r="S76" s="516"/>
    </row>
    <row r="77" spans="1:19" s="490" customFormat="1" ht="9" thickBot="1" x14ac:dyDescent="0.3">
      <c r="A77" s="797" t="s">
        <v>1022</v>
      </c>
      <c r="B77" s="798"/>
      <c r="C77" s="799" t="s">
        <v>1023</v>
      </c>
      <c r="D77" s="800"/>
      <c r="E77" s="800"/>
      <c r="F77" s="800"/>
      <c r="G77" s="801"/>
      <c r="H77" s="528" t="s">
        <v>943</v>
      </c>
      <c r="I77" s="529"/>
      <c r="J77" s="530"/>
      <c r="K77" s="530"/>
      <c r="L77" s="530"/>
      <c r="M77" s="530"/>
      <c r="N77" s="530"/>
      <c r="O77" s="530"/>
      <c r="P77" s="530"/>
      <c r="Q77" s="530"/>
      <c r="R77" s="530"/>
      <c r="S77" s="528"/>
    </row>
    <row r="78" spans="1:19" s="490" customFormat="1" ht="9" customHeight="1" x14ac:dyDescent="0.25">
      <c r="A78" s="787" t="s">
        <v>573</v>
      </c>
      <c r="B78" s="788"/>
      <c r="C78" s="789" t="s">
        <v>1024</v>
      </c>
      <c r="D78" s="790"/>
      <c r="E78" s="790"/>
      <c r="F78" s="790"/>
      <c r="G78" s="791"/>
      <c r="H78" s="519" t="s">
        <v>943</v>
      </c>
      <c r="I78" s="520"/>
      <c r="J78" s="521"/>
      <c r="K78" s="521"/>
      <c r="L78" s="521">
        <f>L84+L86+L92</f>
        <v>3.4100000000000037</v>
      </c>
      <c r="M78" s="521">
        <f>M84+M86+M92</f>
        <v>27.474999999999994</v>
      </c>
      <c r="N78" s="521">
        <f>N84+N86+N92</f>
        <v>9.1689999999999969</v>
      </c>
      <c r="O78" s="532">
        <f>O84+O86+O92</f>
        <v>37.657666666666685</v>
      </c>
      <c r="P78" s="521">
        <f t="shared" ref="P78:S78" si="19">P84+P86+P92</f>
        <v>5.7850000000000108</v>
      </c>
      <c r="Q78" s="532">
        <f t="shared" ref="Q78" si="20">Q84+Q86+Q92</f>
        <v>9.6622400000000113</v>
      </c>
      <c r="R78" s="521">
        <f t="shared" si="19"/>
        <v>18.364000000000033</v>
      </c>
      <c r="S78" s="532">
        <f t="shared" si="19"/>
        <v>74.794906666666648</v>
      </c>
    </row>
    <row r="79" spans="1:19" s="490" customFormat="1" ht="8.1" customHeight="1" x14ac:dyDescent="0.25">
      <c r="A79" s="703" t="s">
        <v>1025</v>
      </c>
      <c r="B79" s="704"/>
      <c r="C79" s="705" t="s">
        <v>944</v>
      </c>
      <c r="D79" s="706"/>
      <c r="E79" s="706"/>
      <c r="F79" s="706"/>
      <c r="G79" s="707"/>
      <c r="H79" s="491" t="s">
        <v>943</v>
      </c>
      <c r="I79" s="492"/>
      <c r="J79" s="493"/>
      <c r="K79" s="493"/>
      <c r="L79" s="493"/>
      <c r="M79" s="493"/>
      <c r="N79" s="493"/>
      <c r="O79" s="493"/>
      <c r="P79" s="493"/>
      <c r="Q79" s="493"/>
      <c r="R79" s="493"/>
      <c r="S79" s="491"/>
    </row>
    <row r="80" spans="1:19" s="490" customFormat="1" ht="16.5" customHeight="1" x14ac:dyDescent="0.25">
      <c r="A80" s="703" t="s">
        <v>1026</v>
      </c>
      <c r="B80" s="704"/>
      <c r="C80" s="708" t="s">
        <v>945</v>
      </c>
      <c r="D80" s="709"/>
      <c r="E80" s="709"/>
      <c r="F80" s="709"/>
      <c r="G80" s="710"/>
      <c r="H80" s="491" t="s">
        <v>943</v>
      </c>
      <c r="I80" s="492"/>
      <c r="J80" s="493"/>
      <c r="K80" s="493"/>
      <c r="L80" s="493"/>
      <c r="M80" s="493"/>
      <c r="N80" s="493"/>
      <c r="O80" s="493"/>
      <c r="P80" s="493"/>
      <c r="Q80" s="493"/>
      <c r="R80" s="493"/>
      <c r="S80" s="491"/>
    </row>
    <row r="81" spans="1:19" s="490" customFormat="1" ht="16.5" customHeight="1" x14ac:dyDescent="0.25">
      <c r="A81" s="703" t="s">
        <v>1027</v>
      </c>
      <c r="B81" s="704"/>
      <c r="C81" s="708" t="s">
        <v>946</v>
      </c>
      <c r="D81" s="709"/>
      <c r="E81" s="709"/>
      <c r="F81" s="709"/>
      <c r="G81" s="710"/>
      <c r="H81" s="491" t="s">
        <v>943</v>
      </c>
      <c r="I81" s="492"/>
      <c r="J81" s="493"/>
      <c r="K81" s="493"/>
      <c r="L81" s="493"/>
      <c r="M81" s="493"/>
      <c r="N81" s="493"/>
      <c r="O81" s="493"/>
      <c r="P81" s="493"/>
      <c r="Q81" s="493"/>
      <c r="R81" s="493"/>
      <c r="S81" s="491"/>
    </row>
    <row r="82" spans="1:19" s="490" customFormat="1" ht="16.5" customHeight="1" x14ac:dyDescent="0.25">
      <c r="A82" s="703" t="s">
        <v>1028</v>
      </c>
      <c r="B82" s="704"/>
      <c r="C82" s="708" t="s">
        <v>947</v>
      </c>
      <c r="D82" s="709"/>
      <c r="E82" s="709"/>
      <c r="F82" s="709"/>
      <c r="G82" s="710"/>
      <c r="H82" s="491" t="s">
        <v>943</v>
      </c>
      <c r="I82" s="492"/>
      <c r="J82" s="493"/>
      <c r="K82" s="493"/>
      <c r="L82" s="493"/>
      <c r="M82" s="493"/>
      <c r="N82" s="493"/>
      <c r="O82" s="493"/>
      <c r="P82" s="493"/>
      <c r="Q82" s="493"/>
      <c r="R82" s="493"/>
      <c r="S82" s="491"/>
    </row>
    <row r="83" spans="1:19" s="490" customFormat="1" ht="8.1" customHeight="1" x14ac:dyDescent="0.25">
      <c r="A83" s="703" t="s">
        <v>1029</v>
      </c>
      <c r="B83" s="704"/>
      <c r="C83" s="705" t="s">
        <v>948</v>
      </c>
      <c r="D83" s="706"/>
      <c r="E83" s="706"/>
      <c r="F83" s="706"/>
      <c r="G83" s="707"/>
      <c r="H83" s="491" t="s">
        <v>943</v>
      </c>
      <c r="I83" s="492"/>
      <c r="J83" s="493"/>
      <c r="K83" s="493"/>
      <c r="L83" s="493"/>
      <c r="M83" s="493"/>
      <c r="N83" s="493"/>
      <c r="O83" s="493"/>
      <c r="P83" s="493"/>
      <c r="Q83" s="493"/>
      <c r="R83" s="493"/>
      <c r="S83" s="491"/>
    </row>
    <row r="84" spans="1:19" s="490" customFormat="1" ht="8.1" customHeight="1" x14ac:dyDescent="0.25">
      <c r="A84" s="722" t="s">
        <v>1030</v>
      </c>
      <c r="B84" s="723"/>
      <c r="C84" s="724" t="s">
        <v>949</v>
      </c>
      <c r="D84" s="725"/>
      <c r="E84" s="725"/>
      <c r="F84" s="725"/>
      <c r="G84" s="726"/>
      <c r="H84" s="516" t="s">
        <v>943</v>
      </c>
      <c r="I84" s="517"/>
      <c r="J84" s="518"/>
      <c r="K84" s="518"/>
      <c r="L84" s="518">
        <f>L26-L41</f>
        <v>3.4100000000000037</v>
      </c>
      <c r="M84" s="518">
        <f>M26-M41</f>
        <v>5.8859999999999957</v>
      </c>
      <c r="N84" s="518">
        <f>N26-N41</f>
        <v>9.1689999999999969</v>
      </c>
      <c r="O84" s="518">
        <f t="shared" ref="O84" si="21">O26-O41</f>
        <v>11.598000000000013</v>
      </c>
      <c r="P84" s="518">
        <f t="shared" ref="P84:S84" si="22">P26-P41</f>
        <v>5.7850000000000108</v>
      </c>
      <c r="Q84" s="534">
        <f t="shared" ref="Q84" si="23">Q26-Q41</f>
        <v>9.6622400000000113</v>
      </c>
      <c r="R84" s="518">
        <f t="shared" si="22"/>
        <v>18.364000000000033</v>
      </c>
      <c r="S84" s="534">
        <f t="shared" si="22"/>
        <v>27.146239999999977</v>
      </c>
    </row>
    <row r="85" spans="1:19" s="490" customFormat="1" ht="8.1" customHeight="1" x14ac:dyDescent="0.25">
      <c r="A85" s="703" t="s">
        <v>1031</v>
      </c>
      <c r="B85" s="704"/>
      <c r="C85" s="705" t="s">
        <v>950</v>
      </c>
      <c r="D85" s="706"/>
      <c r="E85" s="706"/>
      <c r="F85" s="706"/>
      <c r="G85" s="707"/>
      <c r="H85" s="491" t="s">
        <v>943</v>
      </c>
      <c r="I85" s="492"/>
      <c r="J85" s="493"/>
      <c r="K85" s="493"/>
      <c r="L85" s="493"/>
      <c r="M85" s="493"/>
      <c r="N85" s="493"/>
      <c r="O85" s="493"/>
      <c r="P85" s="493"/>
      <c r="Q85" s="493"/>
      <c r="R85" s="493"/>
      <c r="S85" s="538"/>
    </row>
    <row r="86" spans="1:19" s="490" customFormat="1" ht="8.1" customHeight="1" x14ac:dyDescent="0.25">
      <c r="A86" s="722" t="s">
        <v>1032</v>
      </c>
      <c r="B86" s="723"/>
      <c r="C86" s="724" t="s">
        <v>951</v>
      </c>
      <c r="D86" s="725"/>
      <c r="E86" s="725"/>
      <c r="F86" s="725"/>
      <c r="G86" s="726"/>
      <c r="H86" s="516" t="s">
        <v>943</v>
      </c>
      <c r="I86" s="517"/>
      <c r="J86" s="518"/>
      <c r="K86" s="518"/>
      <c r="L86" s="518">
        <f>L28-L43</f>
        <v>0</v>
      </c>
      <c r="M86" s="518">
        <f>M28-M43</f>
        <v>9.5</v>
      </c>
      <c r="N86" s="518">
        <f t="shared" ref="N86:S86" si="24">N28-N43</f>
        <v>0</v>
      </c>
      <c r="O86" s="534">
        <f>O28-O43</f>
        <v>18.259666666666668</v>
      </c>
      <c r="P86" s="518">
        <f t="shared" si="24"/>
        <v>0</v>
      </c>
      <c r="Q86" s="518">
        <f t="shared" ref="Q86" si="25">Q28-Q43</f>
        <v>0</v>
      </c>
      <c r="R86" s="518">
        <f t="shared" si="24"/>
        <v>0</v>
      </c>
      <c r="S86" s="534">
        <f t="shared" si="24"/>
        <v>27.759666666666668</v>
      </c>
    </row>
    <row r="87" spans="1:19" s="490" customFormat="1" ht="8.1" customHeight="1" x14ac:dyDescent="0.25">
      <c r="A87" s="703" t="s">
        <v>1033</v>
      </c>
      <c r="B87" s="704"/>
      <c r="C87" s="705" t="s">
        <v>952</v>
      </c>
      <c r="D87" s="706"/>
      <c r="E87" s="706"/>
      <c r="F87" s="706"/>
      <c r="G87" s="707"/>
      <c r="H87" s="491" t="s">
        <v>943</v>
      </c>
      <c r="I87" s="492"/>
      <c r="J87" s="493"/>
      <c r="K87" s="493"/>
      <c r="L87" s="493"/>
      <c r="M87" s="493"/>
      <c r="N87" s="493"/>
      <c r="O87" s="493"/>
      <c r="P87" s="493"/>
      <c r="Q87" s="493"/>
      <c r="R87" s="493"/>
      <c r="S87" s="538"/>
    </row>
    <row r="88" spans="1:19" s="490" customFormat="1" ht="8.1" customHeight="1" x14ac:dyDescent="0.25">
      <c r="A88" s="703" t="s">
        <v>1034</v>
      </c>
      <c r="B88" s="704"/>
      <c r="C88" s="705" t="s">
        <v>954</v>
      </c>
      <c r="D88" s="706"/>
      <c r="E88" s="706"/>
      <c r="F88" s="706"/>
      <c r="G88" s="707"/>
      <c r="H88" s="491" t="s">
        <v>943</v>
      </c>
      <c r="I88" s="492"/>
      <c r="J88" s="493"/>
      <c r="K88" s="493"/>
      <c r="L88" s="493"/>
      <c r="M88" s="493"/>
      <c r="N88" s="493"/>
      <c r="O88" s="493"/>
      <c r="P88" s="493"/>
      <c r="Q88" s="493"/>
      <c r="R88" s="493"/>
      <c r="S88" s="538"/>
    </row>
    <row r="89" spans="1:19" s="490" customFormat="1" ht="16.5" customHeight="1" x14ac:dyDescent="0.25">
      <c r="A89" s="703" t="s">
        <v>1035</v>
      </c>
      <c r="B89" s="704"/>
      <c r="C89" s="705" t="s">
        <v>956</v>
      </c>
      <c r="D89" s="706"/>
      <c r="E89" s="706"/>
      <c r="F89" s="706"/>
      <c r="G89" s="707"/>
      <c r="H89" s="491" t="s">
        <v>943</v>
      </c>
      <c r="I89" s="492"/>
      <c r="J89" s="493"/>
      <c r="K89" s="493"/>
      <c r="L89" s="493"/>
      <c r="M89" s="493"/>
      <c r="N89" s="493"/>
      <c r="O89" s="493"/>
      <c r="P89" s="493"/>
      <c r="Q89" s="493"/>
      <c r="R89" s="493"/>
      <c r="S89" s="538"/>
    </row>
    <row r="90" spans="1:19" s="490" customFormat="1" ht="8.1" customHeight="1" x14ac:dyDescent="0.25">
      <c r="A90" s="703" t="s">
        <v>1036</v>
      </c>
      <c r="B90" s="704"/>
      <c r="C90" s="708" t="s">
        <v>958</v>
      </c>
      <c r="D90" s="709"/>
      <c r="E90" s="709"/>
      <c r="F90" s="709"/>
      <c r="G90" s="710"/>
      <c r="H90" s="491" t="s">
        <v>943</v>
      </c>
      <c r="I90" s="492"/>
      <c r="J90" s="493"/>
      <c r="K90" s="493"/>
      <c r="L90" s="493"/>
      <c r="M90" s="493"/>
      <c r="N90" s="493"/>
      <c r="O90" s="493"/>
      <c r="P90" s="493"/>
      <c r="Q90" s="493"/>
      <c r="R90" s="493"/>
      <c r="S90" s="538"/>
    </row>
    <row r="91" spans="1:19" s="490" customFormat="1" ht="8.1" customHeight="1" x14ac:dyDescent="0.25">
      <c r="A91" s="703" t="s">
        <v>1037</v>
      </c>
      <c r="B91" s="704"/>
      <c r="C91" s="708" t="s">
        <v>960</v>
      </c>
      <c r="D91" s="709"/>
      <c r="E91" s="709"/>
      <c r="F91" s="709"/>
      <c r="G91" s="710"/>
      <c r="H91" s="491" t="s">
        <v>943</v>
      </c>
      <c r="I91" s="492"/>
      <c r="J91" s="493"/>
      <c r="K91" s="493"/>
      <c r="L91" s="493"/>
      <c r="M91" s="493"/>
      <c r="N91" s="493"/>
      <c r="O91" s="493"/>
      <c r="P91" s="493"/>
      <c r="Q91" s="493"/>
      <c r="R91" s="493"/>
      <c r="S91" s="491"/>
    </row>
    <row r="92" spans="1:19" s="490" customFormat="1" ht="8.1" customHeight="1" x14ac:dyDescent="0.25">
      <c r="A92" s="722" t="s">
        <v>1038</v>
      </c>
      <c r="B92" s="723"/>
      <c r="C92" s="724" t="s">
        <v>962</v>
      </c>
      <c r="D92" s="725"/>
      <c r="E92" s="725"/>
      <c r="F92" s="725"/>
      <c r="G92" s="726"/>
      <c r="H92" s="516" t="s">
        <v>943</v>
      </c>
      <c r="I92" s="517"/>
      <c r="J92" s="518"/>
      <c r="K92" s="518"/>
      <c r="L92" s="518">
        <f>L34-L49</f>
        <v>0</v>
      </c>
      <c r="M92" s="518">
        <f>M34-M49</f>
        <v>12.089</v>
      </c>
      <c r="N92" s="518">
        <f t="shared" ref="N92:S92" si="26">N34-N49</f>
        <v>0</v>
      </c>
      <c r="O92" s="518">
        <f t="shared" ref="O92" si="27">O34-O49</f>
        <v>7.8000000000000007</v>
      </c>
      <c r="P92" s="518">
        <f t="shared" si="26"/>
        <v>0</v>
      </c>
      <c r="Q92" s="518">
        <f t="shared" ref="Q92" si="28">Q34-Q49</f>
        <v>0</v>
      </c>
      <c r="R92" s="518">
        <f t="shared" si="26"/>
        <v>0</v>
      </c>
      <c r="S92" s="518">
        <f t="shared" si="26"/>
        <v>19.889000000000003</v>
      </c>
    </row>
    <row r="93" spans="1:19" s="490" customFormat="1" x14ac:dyDescent="0.25">
      <c r="A93" s="727" t="s">
        <v>575</v>
      </c>
      <c r="B93" s="728"/>
      <c r="C93" s="729" t="s">
        <v>1039</v>
      </c>
      <c r="D93" s="730"/>
      <c r="E93" s="730"/>
      <c r="F93" s="730"/>
      <c r="G93" s="731"/>
      <c r="H93" s="522" t="s">
        <v>943</v>
      </c>
      <c r="I93" s="523"/>
      <c r="J93" s="524"/>
      <c r="K93" s="524"/>
      <c r="L93" s="524">
        <f>L94-L100</f>
        <v>0</v>
      </c>
      <c r="M93" s="524">
        <f>M94-M100</f>
        <v>-1.012</v>
      </c>
      <c r="N93" s="524">
        <f t="shared" ref="N93:S93" si="29">N94-N100</f>
        <v>0</v>
      </c>
      <c r="O93" s="524">
        <f t="shared" ref="O93" si="30">O94-O100</f>
        <v>-4.7670000000000003</v>
      </c>
      <c r="P93" s="524">
        <f t="shared" si="29"/>
        <v>0</v>
      </c>
      <c r="Q93" s="524">
        <f t="shared" ref="Q93" si="31">Q94-Q100</f>
        <v>0</v>
      </c>
      <c r="R93" s="524">
        <f t="shared" si="29"/>
        <v>0</v>
      </c>
      <c r="S93" s="524">
        <f t="shared" si="29"/>
        <v>-5.7790000000000008</v>
      </c>
    </row>
    <row r="94" spans="1:19" s="490" customFormat="1" ht="8.1" customHeight="1" x14ac:dyDescent="0.25">
      <c r="A94" s="722" t="s">
        <v>20</v>
      </c>
      <c r="B94" s="723"/>
      <c r="C94" s="724" t="s">
        <v>1040</v>
      </c>
      <c r="D94" s="725"/>
      <c r="E94" s="725"/>
      <c r="F94" s="725"/>
      <c r="G94" s="726"/>
      <c r="H94" s="516" t="s">
        <v>943</v>
      </c>
      <c r="I94" s="517"/>
      <c r="J94" s="518"/>
      <c r="K94" s="518"/>
      <c r="L94" s="518">
        <f>SUM(L95:L99)</f>
        <v>0</v>
      </c>
      <c r="M94" s="518">
        <f t="shared" ref="M94:S94" si="32">SUM(M95:M99)</f>
        <v>1.7999999999999999E-2</v>
      </c>
      <c r="N94" s="518">
        <f t="shared" si="32"/>
        <v>0</v>
      </c>
      <c r="O94" s="518">
        <f t="shared" ref="O94" si="33">SUM(O95:O99)</f>
        <v>0</v>
      </c>
      <c r="P94" s="518">
        <f t="shared" si="32"/>
        <v>0</v>
      </c>
      <c r="Q94" s="518">
        <f t="shared" ref="Q94" si="34">SUM(Q95:Q99)</f>
        <v>0</v>
      </c>
      <c r="R94" s="518">
        <f t="shared" si="32"/>
        <v>0</v>
      </c>
      <c r="S94" s="518">
        <f t="shared" si="32"/>
        <v>1.7999999999999999E-2</v>
      </c>
    </row>
    <row r="95" spans="1:19" s="490" customFormat="1" ht="8.1" customHeight="1" x14ac:dyDescent="0.25">
      <c r="A95" s="703" t="s">
        <v>337</v>
      </c>
      <c r="B95" s="704"/>
      <c r="C95" s="708" t="s">
        <v>1041</v>
      </c>
      <c r="D95" s="709"/>
      <c r="E95" s="709"/>
      <c r="F95" s="709"/>
      <c r="G95" s="710"/>
      <c r="H95" s="491" t="s">
        <v>943</v>
      </c>
      <c r="I95" s="492"/>
      <c r="J95" s="493"/>
      <c r="K95" s="493"/>
      <c r="L95" s="493"/>
      <c r="M95" s="493"/>
      <c r="N95" s="493"/>
      <c r="O95" s="493"/>
      <c r="P95" s="493"/>
      <c r="Q95" s="493"/>
      <c r="R95" s="493"/>
      <c r="S95" s="491"/>
    </row>
    <row r="96" spans="1:19" s="490" customFormat="1" ht="8.1" customHeight="1" x14ac:dyDescent="0.25">
      <c r="A96" s="703" t="s">
        <v>338</v>
      </c>
      <c r="B96" s="704"/>
      <c r="C96" s="708" t="s">
        <v>1042</v>
      </c>
      <c r="D96" s="709"/>
      <c r="E96" s="709"/>
      <c r="F96" s="709"/>
      <c r="G96" s="710"/>
      <c r="H96" s="491" t="s">
        <v>943</v>
      </c>
      <c r="I96" s="492"/>
      <c r="J96" s="493"/>
      <c r="K96" s="493"/>
      <c r="L96" s="493"/>
      <c r="M96" s="493"/>
      <c r="N96" s="493"/>
      <c r="O96" s="493"/>
      <c r="P96" s="493"/>
      <c r="Q96" s="493"/>
      <c r="R96" s="493"/>
      <c r="S96" s="491"/>
    </row>
    <row r="97" spans="1:19" s="490" customFormat="1" ht="8.1" customHeight="1" x14ac:dyDescent="0.25">
      <c r="A97" s="703" t="s">
        <v>339</v>
      </c>
      <c r="B97" s="704"/>
      <c r="C97" s="708" t="s">
        <v>1043</v>
      </c>
      <c r="D97" s="709"/>
      <c r="E97" s="709"/>
      <c r="F97" s="709"/>
      <c r="G97" s="710"/>
      <c r="H97" s="491" t="s">
        <v>943</v>
      </c>
      <c r="I97" s="492"/>
      <c r="J97" s="493"/>
      <c r="K97" s="493"/>
      <c r="L97" s="493"/>
      <c r="M97" s="493"/>
      <c r="N97" s="493"/>
      <c r="O97" s="493"/>
      <c r="P97" s="493"/>
      <c r="Q97" s="493"/>
      <c r="R97" s="493"/>
      <c r="S97" s="491"/>
    </row>
    <row r="98" spans="1:19" s="490" customFormat="1" ht="8.1" customHeight="1" x14ac:dyDescent="0.25">
      <c r="A98" s="703" t="s">
        <v>1044</v>
      </c>
      <c r="B98" s="704"/>
      <c r="C98" s="719" t="s">
        <v>1045</v>
      </c>
      <c r="D98" s="720"/>
      <c r="E98" s="720"/>
      <c r="F98" s="720"/>
      <c r="G98" s="721"/>
      <c r="H98" s="491" t="s">
        <v>943</v>
      </c>
      <c r="I98" s="492"/>
      <c r="J98" s="493"/>
      <c r="K98" s="493"/>
      <c r="L98" s="493"/>
      <c r="M98" s="493"/>
      <c r="N98" s="493"/>
      <c r="O98" s="493"/>
      <c r="P98" s="493"/>
      <c r="Q98" s="493"/>
      <c r="R98" s="493"/>
      <c r="S98" s="491"/>
    </row>
    <row r="99" spans="1:19" s="490" customFormat="1" ht="8.1" customHeight="1" x14ac:dyDescent="0.25">
      <c r="A99" s="703" t="s">
        <v>340</v>
      </c>
      <c r="B99" s="704"/>
      <c r="C99" s="708" t="s">
        <v>1046</v>
      </c>
      <c r="D99" s="709"/>
      <c r="E99" s="709"/>
      <c r="F99" s="709"/>
      <c r="G99" s="710"/>
      <c r="H99" s="491" t="s">
        <v>943</v>
      </c>
      <c r="I99" s="492"/>
      <c r="J99" s="493"/>
      <c r="K99" s="493"/>
      <c r="L99" s="493"/>
      <c r="M99" s="493">
        <v>1.7999999999999999E-2</v>
      </c>
      <c r="N99" s="493"/>
      <c r="O99" s="493"/>
      <c r="P99" s="493"/>
      <c r="Q99" s="493"/>
      <c r="R99" s="493">
        <f>L99+N99+P99</f>
        <v>0</v>
      </c>
      <c r="S99" s="493">
        <f>M99+O99+Q99</f>
        <v>1.7999999999999999E-2</v>
      </c>
    </row>
    <row r="100" spans="1:19" s="490" customFormat="1" ht="8.1" customHeight="1" x14ac:dyDescent="0.25">
      <c r="A100" s="722" t="s">
        <v>21</v>
      </c>
      <c r="B100" s="723"/>
      <c r="C100" s="724" t="s">
        <v>1009</v>
      </c>
      <c r="D100" s="725"/>
      <c r="E100" s="725"/>
      <c r="F100" s="725"/>
      <c r="G100" s="726"/>
      <c r="H100" s="516" t="s">
        <v>943</v>
      </c>
      <c r="I100" s="517"/>
      <c r="J100" s="518"/>
      <c r="K100" s="518"/>
      <c r="L100" s="518">
        <f>SUM(L101:L105)</f>
        <v>0</v>
      </c>
      <c r="M100" s="518">
        <f t="shared" ref="M100:S100" si="35">SUM(M101:M105)</f>
        <v>1.03</v>
      </c>
      <c r="N100" s="518">
        <f t="shared" si="35"/>
        <v>0</v>
      </c>
      <c r="O100" s="518">
        <f t="shared" ref="O100" si="36">SUM(O101:O105)</f>
        <v>4.7670000000000003</v>
      </c>
      <c r="P100" s="518">
        <f t="shared" si="35"/>
        <v>0</v>
      </c>
      <c r="Q100" s="518">
        <f t="shared" ref="Q100" si="37">SUM(Q101:Q105)</f>
        <v>0</v>
      </c>
      <c r="R100" s="518">
        <f t="shared" si="35"/>
        <v>0</v>
      </c>
      <c r="S100" s="518">
        <f t="shared" si="35"/>
        <v>5.7970000000000006</v>
      </c>
    </row>
    <row r="101" spans="1:19" s="490" customFormat="1" ht="8.1" customHeight="1" x14ac:dyDescent="0.25">
      <c r="A101" s="703" t="s">
        <v>344</v>
      </c>
      <c r="B101" s="704"/>
      <c r="C101" s="708" t="s">
        <v>1047</v>
      </c>
      <c r="D101" s="709"/>
      <c r="E101" s="709"/>
      <c r="F101" s="709"/>
      <c r="G101" s="710"/>
      <c r="H101" s="491" t="s">
        <v>943</v>
      </c>
      <c r="I101" s="492"/>
      <c r="J101" s="493"/>
      <c r="K101" s="493"/>
      <c r="L101" s="493"/>
      <c r="M101" s="493"/>
      <c r="N101" s="493"/>
      <c r="O101" s="493"/>
      <c r="P101" s="493"/>
      <c r="Q101" s="493"/>
      <c r="R101" s="493"/>
      <c r="S101" s="491"/>
    </row>
    <row r="102" spans="1:19" s="490" customFormat="1" ht="8.1" customHeight="1" x14ac:dyDescent="0.25">
      <c r="A102" s="703" t="s">
        <v>345</v>
      </c>
      <c r="B102" s="704"/>
      <c r="C102" s="708" t="s">
        <v>1048</v>
      </c>
      <c r="D102" s="709"/>
      <c r="E102" s="709"/>
      <c r="F102" s="709"/>
      <c r="G102" s="710"/>
      <c r="H102" s="491" t="s">
        <v>943</v>
      </c>
      <c r="I102" s="492"/>
      <c r="J102" s="493"/>
      <c r="K102" s="493"/>
      <c r="L102" s="493"/>
      <c r="M102" s="493"/>
      <c r="N102" s="493"/>
      <c r="O102" s="493"/>
      <c r="P102" s="493"/>
      <c r="Q102" s="493"/>
      <c r="R102" s="493"/>
      <c r="S102" s="491"/>
    </row>
    <row r="103" spans="1:19" s="490" customFormat="1" ht="8.1" customHeight="1" x14ac:dyDescent="0.25">
      <c r="A103" s="703" t="s">
        <v>346</v>
      </c>
      <c r="B103" s="704"/>
      <c r="C103" s="708" t="s">
        <v>1049</v>
      </c>
      <c r="D103" s="709"/>
      <c r="E103" s="709"/>
      <c r="F103" s="709"/>
      <c r="G103" s="710"/>
      <c r="H103" s="491" t="s">
        <v>943</v>
      </c>
      <c r="I103" s="492"/>
      <c r="J103" s="493"/>
      <c r="K103" s="493"/>
      <c r="L103" s="493"/>
      <c r="M103" s="493"/>
      <c r="N103" s="493"/>
      <c r="O103" s="493"/>
      <c r="P103" s="493"/>
      <c r="Q103" s="493"/>
      <c r="R103" s="493"/>
      <c r="S103" s="491"/>
    </row>
    <row r="104" spans="1:19" s="490" customFormat="1" ht="8.1" customHeight="1" x14ac:dyDescent="0.25">
      <c r="A104" s="703" t="s">
        <v>1050</v>
      </c>
      <c r="B104" s="704"/>
      <c r="C104" s="719" t="s">
        <v>1045</v>
      </c>
      <c r="D104" s="720"/>
      <c r="E104" s="720"/>
      <c r="F104" s="720"/>
      <c r="G104" s="721"/>
      <c r="H104" s="491" t="s">
        <v>943</v>
      </c>
      <c r="I104" s="492"/>
      <c r="J104" s="493"/>
      <c r="K104" s="493"/>
      <c r="L104" s="493"/>
      <c r="M104" s="493"/>
      <c r="N104" s="493"/>
      <c r="O104" s="493">
        <v>4.7670000000000003</v>
      </c>
      <c r="P104" s="493"/>
      <c r="Q104" s="493"/>
      <c r="R104" s="493">
        <f>L104+N104+P104</f>
        <v>0</v>
      </c>
      <c r="S104" s="493">
        <f>M104+O104+Q104</f>
        <v>4.7670000000000003</v>
      </c>
    </row>
    <row r="105" spans="1:19" s="490" customFormat="1" ht="8.1" customHeight="1" x14ac:dyDescent="0.25">
      <c r="A105" s="703" t="s">
        <v>347</v>
      </c>
      <c r="B105" s="704"/>
      <c r="C105" s="708" t="s">
        <v>1051</v>
      </c>
      <c r="D105" s="709"/>
      <c r="E105" s="709"/>
      <c r="F105" s="709"/>
      <c r="G105" s="710"/>
      <c r="H105" s="491" t="s">
        <v>943</v>
      </c>
      <c r="I105" s="492"/>
      <c r="J105" s="493"/>
      <c r="K105" s="493"/>
      <c r="L105" s="493"/>
      <c r="M105" s="493">
        <v>1.03</v>
      </c>
      <c r="N105" s="493"/>
      <c r="O105" s="493"/>
      <c r="P105" s="493"/>
      <c r="Q105" s="493"/>
      <c r="R105" s="493">
        <f>L105+N105+P105</f>
        <v>0</v>
      </c>
      <c r="S105" s="493">
        <f>M105+O105+Q105</f>
        <v>1.03</v>
      </c>
    </row>
    <row r="106" spans="1:19" s="490" customFormat="1" ht="9.75" x14ac:dyDescent="0.25">
      <c r="A106" s="727" t="s">
        <v>1052</v>
      </c>
      <c r="B106" s="728"/>
      <c r="C106" s="729" t="s">
        <v>1053</v>
      </c>
      <c r="D106" s="730"/>
      <c r="E106" s="730"/>
      <c r="F106" s="730"/>
      <c r="G106" s="731"/>
      <c r="H106" s="522" t="s">
        <v>943</v>
      </c>
      <c r="I106" s="523"/>
      <c r="J106" s="524"/>
      <c r="K106" s="524"/>
      <c r="L106" s="524">
        <f t="shared" ref="L106:Q106" si="38">L78+L93</f>
        <v>3.4100000000000037</v>
      </c>
      <c r="M106" s="531">
        <f t="shared" si="38"/>
        <v>26.462999999999994</v>
      </c>
      <c r="N106" s="524">
        <f t="shared" si="38"/>
        <v>9.1689999999999969</v>
      </c>
      <c r="O106" s="536">
        <f t="shared" si="38"/>
        <v>32.890666666666682</v>
      </c>
      <c r="P106" s="524">
        <f t="shared" si="38"/>
        <v>5.7850000000000108</v>
      </c>
      <c r="Q106" s="535">
        <f t="shared" si="38"/>
        <v>9.6622400000000113</v>
      </c>
      <c r="R106" s="535">
        <f t="shared" ref="R106:S106" si="39">R78+R93</f>
        <v>18.364000000000033</v>
      </c>
      <c r="S106" s="535">
        <f t="shared" si="39"/>
        <v>69.015906666666652</v>
      </c>
    </row>
    <row r="107" spans="1:19" s="490" customFormat="1" ht="16.5" customHeight="1" x14ac:dyDescent="0.25">
      <c r="A107" s="703" t="s">
        <v>25</v>
      </c>
      <c r="B107" s="704"/>
      <c r="C107" s="705" t="s">
        <v>1054</v>
      </c>
      <c r="D107" s="706"/>
      <c r="E107" s="706"/>
      <c r="F107" s="706"/>
      <c r="G107" s="707"/>
      <c r="H107" s="491" t="s">
        <v>943</v>
      </c>
      <c r="I107" s="492"/>
      <c r="J107" s="493"/>
      <c r="K107" s="493"/>
      <c r="L107" s="493"/>
      <c r="M107" s="493"/>
      <c r="N107" s="493"/>
      <c r="O107" s="493"/>
      <c r="P107" s="493"/>
      <c r="Q107" s="493"/>
      <c r="R107" s="493"/>
      <c r="S107" s="491"/>
    </row>
    <row r="108" spans="1:19" s="490" customFormat="1" ht="16.5" customHeight="1" x14ac:dyDescent="0.25">
      <c r="A108" s="703" t="s">
        <v>796</v>
      </c>
      <c r="B108" s="704"/>
      <c r="C108" s="708" t="s">
        <v>945</v>
      </c>
      <c r="D108" s="709"/>
      <c r="E108" s="709"/>
      <c r="F108" s="709"/>
      <c r="G108" s="710"/>
      <c r="H108" s="491" t="s">
        <v>943</v>
      </c>
      <c r="I108" s="492"/>
      <c r="J108" s="493"/>
      <c r="K108" s="493"/>
      <c r="L108" s="493"/>
      <c r="M108" s="493"/>
      <c r="N108" s="493"/>
      <c r="O108" s="493"/>
      <c r="P108" s="493"/>
      <c r="Q108" s="493"/>
      <c r="R108" s="493"/>
      <c r="S108" s="491"/>
    </row>
    <row r="109" spans="1:19" s="490" customFormat="1" ht="16.5" customHeight="1" x14ac:dyDescent="0.25">
      <c r="A109" s="703" t="s">
        <v>797</v>
      </c>
      <c r="B109" s="704"/>
      <c r="C109" s="708" t="s">
        <v>946</v>
      </c>
      <c r="D109" s="709"/>
      <c r="E109" s="709"/>
      <c r="F109" s="709"/>
      <c r="G109" s="710"/>
      <c r="H109" s="491" t="s">
        <v>943</v>
      </c>
      <c r="I109" s="492"/>
      <c r="J109" s="493"/>
      <c r="K109" s="493"/>
      <c r="L109" s="493"/>
      <c r="M109" s="493"/>
      <c r="N109" s="493"/>
      <c r="O109" s="493"/>
      <c r="P109" s="493"/>
      <c r="Q109" s="493"/>
      <c r="R109" s="493"/>
      <c r="S109" s="491"/>
    </row>
    <row r="110" spans="1:19" s="490" customFormat="1" ht="16.5" customHeight="1" x14ac:dyDescent="0.25">
      <c r="A110" s="703" t="s">
        <v>798</v>
      </c>
      <c r="B110" s="704"/>
      <c r="C110" s="708" t="s">
        <v>947</v>
      </c>
      <c r="D110" s="709"/>
      <c r="E110" s="709"/>
      <c r="F110" s="709"/>
      <c r="G110" s="710"/>
      <c r="H110" s="491" t="s">
        <v>943</v>
      </c>
      <c r="I110" s="492"/>
      <c r="J110" s="493"/>
      <c r="K110" s="493"/>
      <c r="L110" s="493"/>
      <c r="M110" s="493"/>
      <c r="N110" s="493"/>
      <c r="O110" s="493"/>
      <c r="P110" s="493"/>
      <c r="Q110" s="493"/>
      <c r="R110" s="493"/>
      <c r="S110" s="491"/>
    </row>
    <row r="111" spans="1:19" s="490" customFormat="1" ht="8.1" customHeight="1" x14ac:dyDescent="0.25">
      <c r="A111" s="703" t="s">
        <v>26</v>
      </c>
      <c r="B111" s="704"/>
      <c r="C111" s="705" t="s">
        <v>948</v>
      </c>
      <c r="D111" s="706"/>
      <c r="E111" s="706"/>
      <c r="F111" s="706"/>
      <c r="G111" s="707"/>
      <c r="H111" s="491" t="s">
        <v>943</v>
      </c>
      <c r="I111" s="492"/>
      <c r="J111" s="493"/>
      <c r="K111" s="493"/>
      <c r="L111" s="493"/>
      <c r="M111" s="493"/>
      <c r="N111" s="493"/>
      <c r="O111" s="493"/>
      <c r="P111" s="493"/>
      <c r="Q111" s="493"/>
      <c r="R111" s="493"/>
      <c r="S111" s="491"/>
    </row>
    <row r="112" spans="1:19" s="490" customFormat="1" ht="8.1" customHeight="1" x14ac:dyDescent="0.25">
      <c r="A112" s="722" t="s">
        <v>27</v>
      </c>
      <c r="B112" s="723"/>
      <c r="C112" s="724" t="s">
        <v>949</v>
      </c>
      <c r="D112" s="725"/>
      <c r="E112" s="725"/>
      <c r="F112" s="725"/>
      <c r="G112" s="726"/>
      <c r="H112" s="516" t="s">
        <v>943</v>
      </c>
      <c r="I112" s="517"/>
      <c r="J112" s="518"/>
      <c r="K112" s="518"/>
      <c r="L112" s="518">
        <f>L84</f>
        <v>3.4100000000000037</v>
      </c>
      <c r="M112" s="518">
        <f>M84+0.016-0.271</f>
        <v>5.6309999999999958</v>
      </c>
      <c r="N112" s="518">
        <f>N84-1.772</f>
        <v>7.3969999999999967</v>
      </c>
      <c r="O112" s="518">
        <f>O84-4.367</f>
        <v>7.2310000000000132</v>
      </c>
      <c r="P112" s="518">
        <f>P84+P99</f>
        <v>5.7850000000000108</v>
      </c>
      <c r="Q112" s="534">
        <f>Q84+Q99</f>
        <v>9.6622400000000113</v>
      </c>
      <c r="R112" s="534">
        <f t="shared" ref="R112:S112" si="40">R84</f>
        <v>18.364000000000033</v>
      </c>
      <c r="S112" s="534">
        <f t="shared" si="40"/>
        <v>27.146239999999977</v>
      </c>
    </row>
    <row r="113" spans="1:19" s="490" customFormat="1" ht="8.1" customHeight="1" x14ac:dyDescent="0.25">
      <c r="A113" s="703" t="s">
        <v>28</v>
      </c>
      <c r="B113" s="704"/>
      <c r="C113" s="705" t="s">
        <v>950</v>
      </c>
      <c r="D113" s="706"/>
      <c r="E113" s="706"/>
      <c r="F113" s="706"/>
      <c r="G113" s="707"/>
      <c r="H113" s="491" t="s">
        <v>943</v>
      </c>
      <c r="I113" s="492"/>
      <c r="J113" s="493"/>
      <c r="K113" s="493"/>
      <c r="L113" s="493"/>
      <c r="M113" s="493"/>
      <c r="N113" s="493"/>
      <c r="O113" s="493"/>
      <c r="P113" s="493"/>
      <c r="Q113" s="493"/>
      <c r="R113" s="493"/>
      <c r="S113" s="491"/>
    </row>
    <row r="114" spans="1:19" s="490" customFormat="1" ht="8.1" customHeight="1" x14ac:dyDescent="0.25">
      <c r="A114" s="722" t="s">
        <v>207</v>
      </c>
      <c r="B114" s="723"/>
      <c r="C114" s="724" t="s">
        <v>951</v>
      </c>
      <c r="D114" s="725"/>
      <c r="E114" s="725"/>
      <c r="F114" s="725"/>
      <c r="G114" s="726"/>
      <c r="H114" s="516" t="s">
        <v>943</v>
      </c>
      <c r="I114" s="517"/>
      <c r="J114" s="518"/>
      <c r="K114" s="518"/>
      <c r="L114" s="518"/>
      <c r="M114" s="534">
        <f>M28-M43-0.732</f>
        <v>8.7680000000000007</v>
      </c>
      <c r="N114" s="534">
        <f>N28-N43</f>
        <v>0</v>
      </c>
      <c r="O114" s="534">
        <f>O28-O43</f>
        <v>18.259666666666668</v>
      </c>
      <c r="P114" s="534">
        <f t="shared" ref="P114:S114" si="41">P28-P43</f>
        <v>0</v>
      </c>
      <c r="Q114" s="534">
        <f t="shared" si="41"/>
        <v>0</v>
      </c>
      <c r="R114" s="534">
        <f>R28-R43</f>
        <v>0</v>
      </c>
      <c r="S114" s="534">
        <f t="shared" si="41"/>
        <v>27.759666666666668</v>
      </c>
    </row>
    <row r="115" spans="1:19" s="490" customFormat="1" ht="8.1" customHeight="1" x14ac:dyDescent="0.25">
      <c r="A115" s="703" t="s">
        <v>208</v>
      </c>
      <c r="B115" s="704"/>
      <c r="C115" s="705" t="s">
        <v>952</v>
      </c>
      <c r="D115" s="706"/>
      <c r="E115" s="706"/>
      <c r="F115" s="706"/>
      <c r="G115" s="707"/>
      <c r="H115" s="491" t="s">
        <v>943</v>
      </c>
      <c r="I115" s="492"/>
      <c r="J115" s="493"/>
      <c r="K115" s="493"/>
      <c r="L115" s="493"/>
      <c r="M115" s="493"/>
      <c r="N115" s="493"/>
      <c r="O115" s="493"/>
      <c r="P115" s="493"/>
      <c r="Q115" s="493"/>
      <c r="R115" s="493"/>
      <c r="S115" s="491"/>
    </row>
    <row r="116" spans="1:19" s="490" customFormat="1" ht="8.1" customHeight="1" x14ac:dyDescent="0.25">
      <c r="A116" s="703" t="s">
        <v>209</v>
      </c>
      <c r="B116" s="704"/>
      <c r="C116" s="705" t="s">
        <v>954</v>
      </c>
      <c r="D116" s="706"/>
      <c r="E116" s="706"/>
      <c r="F116" s="706"/>
      <c r="G116" s="707"/>
      <c r="H116" s="491" t="s">
        <v>943</v>
      </c>
      <c r="I116" s="492"/>
      <c r="J116" s="493"/>
      <c r="K116" s="493"/>
      <c r="L116" s="493"/>
      <c r="M116" s="493"/>
      <c r="N116" s="493"/>
      <c r="O116" s="493"/>
      <c r="P116" s="493"/>
      <c r="Q116" s="493"/>
      <c r="R116" s="493"/>
      <c r="S116" s="491"/>
    </row>
    <row r="117" spans="1:19" s="490" customFormat="1" ht="16.5" customHeight="1" x14ac:dyDescent="0.25">
      <c r="A117" s="703" t="s">
        <v>1055</v>
      </c>
      <c r="B117" s="704"/>
      <c r="C117" s="705" t="s">
        <v>956</v>
      </c>
      <c r="D117" s="706"/>
      <c r="E117" s="706"/>
      <c r="F117" s="706"/>
      <c r="G117" s="707"/>
      <c r="H117" s="491" t="s">
        <v>943</v>
      </c>
      <c r="I117" s="492"/>
      <c r="J117" s="493"/>
      <c r="K117" s="493"/>
      <c r="L117" s="493"/>
      <c r="M117" s="493"/>
      <c r="N117" s="493"/>
      <c r="O117" s="493"/>
      <c r="P117" s="493"/>
      <c r="Q117" s="493"/>
      <c r="R117" s="493"/>
      <c r="S117" s="491"/>
    </row>
    <row r="118" spans="1:19" s="490" customFormat="1" ht="8.1" customHeight="1" x14ac:dyDescent="0.25">
      <c r="A118" s="703" t="s">
        <v>407</v>
      </c>
      <c r="B118" s="704"/>
      <c r="C118" s="708" t="s">
        <v>958</v>
      </c>
      <c r="D118" s="709"/>
      <c r="E118" s="709"/>
      <c r="F118" s="709"/>
      <c r="G118" s="710"/>
      <c r="H118" s="491" t="s">
        <v>943</v>
      </c>
      <c r="I118" s="492"/>
      <c r="J118" s="493"/>
      <c r="K118" s="493"/>
      <c r="L118" s="493"/>
      <c r="M118" s="493"/>
      <c r="N118" s="493"/>
      <c r="O118" s="493"/>
      <c r="P118" s="493"/>
      <c r="Q118" s="493"/>
      <c r="R118" s="493"/>
      <c r="S118" s="491"/>
    </row>
    <row r="119" spans="1:19" s="490" customFormat="1" ht="8.1" customHeight="1" x14ac:dyDescent="0.25">
      <c r="A119" s="703" t="s">
        <v>408</v>
      </c>
      <c r="B119" s="704"/>
      <c r="C119" s="708" t="s">
        <v>960</v>
      </c>
      <c r="D119" s="709"/>
      <c r="E119" s="709"/>
      <c r="F119" s="709"/>
      <c r="G119" s="710"/>
      <c r="H119" s="491" t="s">
        <v>943</v>
      </c>
      <c r="I119" s="492"/>
      <c r="J119" s="493"/>
      <c r="K119" s="493"/>
      <c r="L119" s="493"/>
      <c r="M119" s="493"/>
      <c r="N119" s="493"/>
      <c r="O119" s="493"/>
      <c r="P119" s="493"/>
      <c r="Q119" s="493"/>
      <c r="R119" s="493"/>
      <c r="S119" s="491"/>
    </row>
    <row r="120" spans="1:19" s="490" customFormat="1" ht="8.1" customHeight="1" x14ac:dyDescent="0.25">
      <c r="A120" s="722" t="s">
        <v>1056</v>
      </c>
      <c r="B120" s="723"/>
      <c r="C120" s="724" t="s">
        <v>962</v>
      </c>
      <c r="D120" s="725"/>
      <c r="E120" s="725"/>
      <c r="F120" s="725"/>
      <c r="G120" s="726"/>
      <c r="H120" s="516" t="s">
        <v>943</v>
      </c>
      <c r="I120" s="517"/>
      <c r="J120" s="518"/>
      <c r="K120" s="518"/>
      <c r="L120" s="518"/>
      <c r="M120" s="518">
        <f>M34-M49+0.002-0.027</f>
        <v>12.064000000000002</v>
      </c>
      <c r="N120" s="518">
        <f>N34-N49</f>
        <v>0</v>
      </c>
      <c r="O120" s="518">
        <f>O92</f>
        <v>7.8000000000000007</v>
      </c>
      <c r="P120" s="518">
        <f>P34-P49</f>
        <v>0</v>
      </c>
      <c r="Q120" s="518">
        <f t="shared" ref="Q120:S120" si="42">Q34-Q49</f>
        <v>0</v>
      </c>
      <c r="R120" s="518">
        <f t="shared" si="42"/>
        <v>0</v>
      </c>
      <c r="S120" s="518">
        <f t="shared" si="42"/>
        <v>19.889000000000003</v>
      </c>
    </row>
    <row r="121" spans="1:19" s="490" customFormat="1" x14ac:dyDescent="0.25">
      <c r="A121" s="727" t="s">
        <v>586</v>
      </c>
      <c r="B121" s="728"/>
      <c r="C121" s="729" t="s">
        <v>1057</v>
      </c>
      <c r="D121" s="730"/>
      <c r="E121" s="730"/>
      <c r="F121" s="730"/>
      <c r="G121" s="731"/>
      <c r="H121" s="522" t="s">
        <v>943</v>
      </c>
      <c r="I121" s="523"/>
      <c r="J121" s="524"/>
      <c r="K121" s="524"/>
      <c r="L121" s="524"/>
      <c r="M121" s="524">
        <v>4.3460000000000001</v>
      </c>
      <c r="N121" s="524"/>
      <c r="O121" s="535">
        <f>O106*0.2</f>
        <v>6.5781333333333372</v>
      </c>
      <c r="P121" s="524"/>
      <c r="Q121" s="535">
        <f>Q106*0.2</f>
        <v>1.9324480000000024</v>
      </c>
      <c r="R121" s="535">
        <f>L121+N121+P121</f>
        <v>0</v>
      </c>
      <c r="S121" s="535">
        <f>M121+O121+Q121</f>
        <v>12.85658133333334</v>
      </c>
    </row>
    <row r="122" spans="1:19" s="490" customFormat="1" ht="8.1" customHeight="1" x14ac:dyDescent="0.25">
      <c r="A122" s="703" t="s">
        <v>30</v>
      </c>
      <c r="B122" s="704"/>
      <c r="C122" s="705" t="s">
        <v>944</v>
      </c>
      <c r="D122" s="706"/>
      <c r="E122" s="706"/>
      <c r="F122" s="706"/>
      <c r="G122" s="707"/>
      <c r="H122" s="491" t="s">
        <v>943</v>
      </c>
      <c r="I122" s="492"/>
      <c r="J122" s="493"/>
      <c r="K122" s="493"/>
      <c r="L122" s="493"/>
      <c r="M122" s="493"/>
      <c r="N122" s="493"/>
      <c r="O122" s="493"/>
      <c r="P122" s="493"/>
      <c r="Q122" s="493"/>
      <c r="R122" s="493"/>
      <c r="S122" s="491"/>
    </row>
    <row r="123" spans="1:19" s="490" customFormat="1" ht="16.5" customHeight="1" x14ac:dyDescent="0.25">
      <c r="A123" s="703" t="s">
        <v>255</v>
      </c>
      <c r="B123" s="704"/>
      <c r="C123" s="708" t="s">
        <v>945</v>
      </c>
      <c r="D123" s="709"/>
      <c r="E123" s="709"/>
      <c r="F123" s="709"/>
      <c r="G123" s="710"/>
      <c r="H123" s="491" t="s">
        <v>943</v>
      </c>
      <c r="I123" s="492"/>
      <c r="J123" s="493"/>
      <c r="K123" s="493"/>
      <c r="L123" s="493"/>
      <c r="M123" s="493"/>
      <c r="N123" s="493"/>
      <c r="O123" s="493"/>
      <c r="P123" s="493"/>
      <c r="Q123" s="493"/>
      <c r="R123" s="493"/>
      <c r="S123" s="491"/>
    </row>
    <row r="124" spans="1:19" s="490" customFormat="1" ht="16.5" customHeight="1" x14ac:dyDescent="0.25">
      <c r="A124" s="703" t="s">
        <v>256</v>
      </c>
      <c r="B124" s="704"/>
      <c r="C124" s="708" t="s">
        <v>946</v>
      </c>
      <c r="D124" s="709"/>
      <c r="E124" s="709"/>
      <c r="F124" s="709"/>
      <c r="G124" s="710"/>
      <c r="H124" s="491" t="s">
        <v>943</v>
      </c>
      <c r="I124" s="492"/>
      <c r="J124" s="493"/>
      <c r="K124" s="493"/>
      <c r="L124" s="493"/>
      <c r="M124" s="493"/>
      <c r="N124" s="493"/>
      <c r="O124" s="493"/>
      <c r="P124" s="493"/>
      <c r="Q124" s="493"/>
      <c r="R124" s="493"/>
      <c r="S124" s="491"/>
    </row>
    <row r="125" spans="1:19" s="490" customFormat="1" ht="16.5" customHeight="1" x14ac:dyDescent="0.25">
      <c r="A125" s="703" t="s">
        <v>257</v>
      </c>
      <c r="B125" s="704"/>
      <c r="C125" s="708" t="s">
        <v>947</v>
      </c>
      <c r="D125" s="709"/>
      <c r="E125" s="709"/>
      <c r="F125" s="709"/>
      <c r="G125" s="710"/>
      <c r="H125" s="491" t="s">
        <v>943</v>
      </c>
      <c r="I125" s="492"/>
      <c r="J125" s="493"/>
      <c r="K125" s="493"/>
      <c r="L125" s="493"/>
      <c r="M125" s="493"/>
      <c r="N125" s="493"/>
      <c r="O125" s="493"/>
      <c r="P125" s="493"/>
      <c r="Q125" s="493"/>
      <c r="R125" s="493"/>
      <c r="S125" s="491"/>
    </row>
    <row r="126" spans="1:19" s="490" customFormat="1" ht="8.1" customHeight="1" x14ac:dyDescent="0.25">
      <c r="A126" s="703" t="s">
        <v>31</v>
      </c>
      <c r="B126" s="704"/>
      <c r="C126" s="705" t="s">
        <v>1058</v>
      </c>
      <c r="D126" s="706"/>
      <c r="E126" s="706"/>
      <c r="F126" s="706"/>
      <c r="G126" s="707"/>
      <c r="H126" s="491" t="s">
        <v>943</v>
      </c>
      <c r="I126" s="492"/>
      <c r="J126" s="493"/>
      <c r="K126" s="493"/>
      <c r="L126" s="493"/>
      <c r="M126" s="493"/>
      <c r="N126" s="493"/>
      <c r="O126" s="493"/>
      <c r="P126" s="493"/>
      <c r="Q126" s="493"/>
      <c r="R126" s="493"/>
      <c r="S126" s="491"/>
    </row>
    <row r="127" spans="1:19" s="490" customFormat="1" ht="8.1" customHeight="1" x14ac:dyDescent="0.25">
      <c r="A127" s="722" t="s">
        <v>32</v>
      </c>
      <c r="B127" s="723"/>
      <c r="C127" s="724" t="s">
        <v>1059</v>
      </c>
      <c r="D127" s="725"/>
      <c r="E127" s="725"/>
      <c r="F127" s="725"/>
      <c r="G127" s="726"/>
      <c r="H127" s="516" t="s">
        <v>943</v>
      </c>
      <c r="I127" s="517"/>
      <c r="J127" s="518"/>
      <c r="K127" s="518"/>
      <c r="L127" s="518"/>
      <c r="M127" s="518"/>
      <c r="N127" s="518"/>
      <c r="O127" s="534">
        <f>O112*0.2</f>
        <v>1.4462000000000028</v>
      </c>
      <c r="P127" s="518"/>
      <c r="Q127" s="534">
        <f>Q112*0.2</f>
        <v>1.9324480000000024</v>
      </c>
      <c r="R127" s="534">
        <f>L127+N127+P127</f>
        <v>0</v>
      </c>
      <c r="S127" s="534">
        <f>M127+O127+Q127</f>
        <v>3.3786480000000054</v>
      </c>
    </row>
    <row r="128" spans="1:19" s="490" customFormat="1" ht="8.1" customHeight="1" x14ac:dyDescent="0.25">
      <c r="A128" s="703" t="s">
        <v>33</v>
      </c>
      <c r="B128" s="704"/>
      <c r="C128" s="705" t="s">
        <v>1060</v>
      </c>
      <c r="D128" s="706"/>
      <c r="E128" s="706"/>
      <c r="F128" s="706"/>
      <c r="G128" s="707"/>
      <c r="H128" s="491" t="s">
        <v>943</v>
      </c>
      <c r="I128" s="492"/>
      <c r="J128" s="493"/>
      <c r="K128" s="493"/>
      <c r="L128" s="493"/>
      <c r="M128" s="493"/>
      <c r="N128" s="493"/>
      <c r="O128" s="537"/>
      <c r="P128" s="493"/>
      <c r="Q128" s="493"/>
      <c r="R128" s="493"/>
      <c r="S128" s="491"/>
    </row>
    <row r="129" spans="1:19" s="490" customFormat="1" ht="8.1" customHeight="1" x14ac:dyDescent="0.25">
      <c r="A129" s="722" t="s">
        <v>1061</v>
      </c>
      <c r="B129" s="723"/>
      <c r="C129" s="724" t="s">
        <v>1062</v>
      </c>
      <c r="D129" s="725"/>
      <c r="E129" s="725"/>
      <c r="F129" s="725"/>
      <c r="G129" s="726"/>
      <c r="H129" s="516" t="s">
        <v>943</v>
      </c>
      <c r="I129" s="517"/>
      <c r="J129" s="518"/>
      <c r="K129" s="518"/>
      <c r="L129" s="518"/>
      <c r="M129" s="518"/>
      <c r="N129" s="518"/>
      <c r="O129" s="534">
        <f>O114*0.2</f>
        <v>3.6519333333333339</v>
      </c>
      <c r="P129" s="518"/>
      <c r="Q129" s="518"/>
      <c r="R129" s="534">
        <f>L129+N129+P129</f>
        <v>0</v>
      </c>
      <c r="S129" s="534">
        <f>M129+O129+Q129</f>
        <v>3.6519333333333339</v>
      </c>
    </row>
    <row r="130" spans="1:19" s="490" customFormat="1" ht="8.1" customHeight="1" x14ac:dyDescent="0.25">
      <c r="A130" s="703" t="s">
        <v>1063</v>
      </c>
      <c r="B130" s="704"/>
      <c r="C130" s="705" t="s">
        <v>1064</v>
      </c>
      <c r="D130" s="706"/>
      <c r="E130" s="706"/>
      <c r="F130" s="706"/>
      <c r="G130" s="707"/>
      <c r="H130" s="491" t="s">
        <v>943</v>
      </c>
      <c r="I130" s="492"/>
      <c r="J130" s="493"/>
      <c r="K130" s="493"/>
      <c r="L130" s="493"/>
      <c r="M130" s="493"/>
      <c r="N130" s="493"/>
      <c r="O130" s="537"/>
      <c r="P130" s="493"/>
      <c r="Q130" s="493"/>
      <c r="R130" s="493"/>
      <c r="S130" s="491"/>
    </row>
    <row r="131" spans="1:19" s="490" customFormat="1" ht="8.1" customHeight="1" x14ac:dyDescent="0.25">
      <c r="A131" s="703" t="s">
        <v>1065</v>
      </c>
      <c r="B131" s="704"/>
      <c r="C131" s="705" t="s">
        <v>1066</v>
      </c>
      <c r="D131" s="706"/>
      <c r="E131" s="706"/>
      <c r="F131" s="706"/>
      <c r="G131" s="707"/>
      <c r="H131" s="491" t="s">
        <v>943</v>
      </c>
      <c r="I131" s="492"/>
      <c r="J131" s="493"/>
      <c r="K131" s="493"/>
      <c r="L131" s="493"/>
      <c r="M131" s="493"/>
      <c r="N131" s="493"/>
      <c r="O131" s="537"/>
      <c r="P131" s="493"/>
      <c r="Q131" s="493"/>
      <c r="R131" s="493"/>
      <c r="S131" s="491"/>
    </row>
    <row r="132" spans="1:19" s="490" customFormat="1" ht="17.100000000000001" customHeight="1" x14ac:dyDescent="0.25">
      <c r="A132" s="703" t="s">
        <v>1067</v>
      </c>
      <c r="B132" s="704"/>
      <c r="C132" s="705" t="s">
        <v>956</v>
      </c>
      <c r="D132" s="706"/>
      <c r="E132" s="706"/>
      <c r="F132" s="706"/>
      <c r="G132" s="707"/>
      <c r="H132" s="491" t="s">
        <v>943</v>
      </c>
      <c r="I132" s="492"/>
      <c r="J132" s="493"/>
      <c r="K132" s="493"/>
      <c r="L132" s="493"/>
      <c r="M132" s="493"/>
      <c r="N132" s="493"/>
      <c r="O132" s="537"/>
      <c r="P132" s="493"/>
      <c r="Q132" s="493"/>
      <c r="R132" s="493"/>
      <c r="S132" s="491"/>
    </row>
    <row r="133" spans="1:19" s="490" customFormat="1" ht="8.1" customHeight="1" x14ac:dyDescent="0.25">
      <c r="A133" s="703" t="s">
        <v>1068</v>
      </c>
      <c r="B133" s="704"/>
      <c r="C133" s="708" t="s">
        <v>958</v>
      </c>
      <c r="D133" s="709"/>
      <c r="E133" s="709"/>
      <c r="F133" s="709"/>
      <c r="G133" s="710"/>
      <c r="H133" s="491" t="s">
        <v>943</v>
      </c>
      <c r="I133" s="492"/>
      <c r="J133" s="493"/>
      <c r="K133" s="493"/>
      <c r="L133" s="493"/>
      <c r="M133" s="493"/>
      <c r="N133" s="493"/>
      <c r="O133" s="537"/>
      <c r="P133" s="493"/>
      <c r="Q133" s="493"/>
      <c r="R133" s="493"/>
      <c r="S133" s="491"/>
    </row>
    <row r="134" spans="1:19" s="490" customFormat="1" ht="8.1" customHeight="1" x14ac:dyDescent="0.25">
      <c r="A134" s="703" t="s">
        <v>1069</v>
      </c>
      <c r="B134" s="704"/>
      <c r="C134" s="708" t="s">
        <v>960</v>
      </c>
      <c r="D134" s="709"/>
      <c r="E134" s="709"/>
      <c r="F134" s="709"/>
      <c r="G134" s="710"/>
      <c r="H134" s="491" t="s">
        <v>943</v>
      </c>
      <c r="I134" s="492"/>
      <c r="J134" s="493"/>
      <c r="K134" s="493"/>
      <c r="L134" s="493"/>
      <c r="M134" s="493"/>
      <c r="N134" s="493"/>
      <c r="O134" s="537"/>
      <c r="P134" s="493"/>
      <c r="Q134" s="493"/>
      <c r="R134" s="493"/>
      <c r="S134" s="491"/>
    </row>
    <row r="135" spans="1:19" s="490" customFormat="1" ht="8.1" customHeight="1" x14ac:dyDescent="0.25">
      <c r="A135" s="722" t="s">
        <v>1070</v>
      </c>
      <c r="B135" s="723"/>
      <c r="C135" s="724" t="s">
        <v>1071</v>
      </c>
      <c r="D135" s="725"/>
      <c r="E135" s="725"/>
      <c r="F135" s="725"/>
      <c r="G135" s="726"/>
      <c r="H135" s="516" t="s">
        <v>943</v>
      </c>
      <c r="I135" s="517"/>
      <c r="J135" s="518"/>
      <c r="K135" s="518"/>
      <c r="L135" s="518"/>
      <c r="M135" s="518"/>
      <c r="N135" s="518"/>
      <c r="O135" s="518">
        <f>O120*0.2</f>
        <v>1.5600000000000003</v>
      </c>
      <c r="P135" s="518"/>
      <c r="Q135" s="518"/>
      <c r="R135" s="534">
        <f>L135+N135+P135</f>
        <v>0</v>
      </c>
      <c r="S135" s="534">
        <f>M135+O135+Q135</f>
        <v>1.5600000000000003</v>
      </c>
    </row>
    <row r="136" spans="1:19" s="490" customFormat="1" ht="9.75" x14ac:dyDescent="0.25">
      <c r="A136" s="727" t="s">
        <v>588</v>
      </c>
      <c r="B136" s="728"/>
      <c r="C136" s="729" t="s">
        <v>1072</v>
      </c>
      <c r="D136" s="730"/>
      <c r="E136" s="730"/>
      <c r="F136" s="730"/>
      <c r="G136" s="731"/>
      <c r="H136" s="522" t="s">
        <v>943</v>
      </c>
      <c r="I136" s="523"/>
      <c r="J136" s="524"/>
      <c r="K136" s="524"/>
      <c r="L136" s="524">
        <f>L142+L144+L150</f>
        <v>3.4100000000000037</v>
      </c>
      <c r="M136" s="531">
        <f>M106-M121</f>
        <v>22.116999999999994</v>
      </c>
      <c r="N136" s="524">
        <f t="shared" ref="N136:P136" si="43">N142+N144+N150</f>
        <v>7.3969999999999967</v>
      </c>
      <c r="O136" s="536">
        <f>O106-O121</f>
        <v>26.312533333333345</v>
      </c>
      <c r="P136" s="524">
        <f t="shared" si="43"/>
        <v>5.7850000000000108</v>
      </c>
      <c r="Q136" s="536">
        <f t="shared" ref="Q136" si="44">Q142+Q144+Q150</f>
        <v>7.7297920000000087</v>
      </c>
      <c r="R136" s="535">
        <f>L136+N136+P136</f>
        <v>16.592000000000013</v>
      </c>
      <c r="S136" s="535">
        <f>M136+O136+Q136</f>
        <v>56.159325333333349</v>
      </c>
    </row>
    <row r="137" spans="1:19" s="490" customFormat="1" ht="8.1" customHeight="1" x14ac:dyDescent="0.25">
      <c r="A137" s="703" t="s">
        <v>1073</v>
      </c>
      <c r="B137" s="704"/>
      <c r="C137" s="705" t="s">
        <v>944</v>
      </c>
      <c r="D137" s="706"/>
      <c r="E137" s="706"/>
      <c r="F137" s="706"/>
      <c r="G137" s="707"/>
      <c r="H137" s="491" t="s">
        <v>943</v>
      </c>
      <c r="I137" s="492"/>
      <c r="J137" s="493"/>
      <c r="K137" s="493"/>
      <c r="L137" s="493"/>
      <c r="M137" s="493"/>
      <c r="N137" s="493"/>
      <c r="O137" s="493"/>
      <c r="P137" s="493"/>
      <c r="Q137" s="493"/>
      <c r="R137" s="493"/>
      <c r="S137" s="491"/>
    </row>
    <row r="138" spans="1:19" s="490" customFormat="1" ht="16.5" customHeight="1" x14ac:dyDescent="0.25">
      <c r="A138" s="703" t="s">
        <v>846</v>
      </c>
      <c r="B138" s="704"/>
      <c r="C138" s="708" t="s">
        <v>945</v>
      </c>
      <c r="D138" s="709"/>
      <c r="E138" s="709"/>
      <c r="F138" s="709"/>
      <c r="G138" s="710"/>
      <c r="H138" s="491" t="s">
        <v>943</v>
      </c>
      <c r="I138" s="492"/>
      <c r="J138" s="493"/>
      <c r="K138" s="493"/>
      <c r="L138" s="493"/>
      <c r="M138" s="493"/>
      <c r="N138" s="493"/>
      <c r="O138" s="493"/>
      <c r="P138" s="493"/>
      <c r="Q138" s="493"/>
      <c r="R138" s="493"/>
      <c r="S138" s="491"/>
    </row>
    <row r="139" spans="1:19" s="490" customFormat="1" ht="16.5" customHeight="1" x14ac:dyDescent="0.25">
      <c r="A139" s="703" t="s">
        <v>847</v>
      </c>
      <c r="B139" s="704"/>
      <c r="C139" s="708" t="s">
        <v>946</v>
      </c>
      <c r="D139" s="709"/>
      <c r="E139" s="709"/>
      <c r="F139" s="709"/>
      <c r="G139" s="710"/>
      <c r="H139" s="491" t="s">
        <v>943</v>
      </c>
      <c r="I139" s="492"/>
      <c r="J139" s="493"/>
      <c r="K139" s="493"/>
      <c r="L139" s="493"/>
      <c r="M139" s="493"/>
      <c r="N139" s="493"/>
      <c r="O139" s="493"/>
      <c r="P139" s="493"/>
      <c r="Q139" s="493"/>
      <c r="R139" s="493"/>
      <c r="S139" s="491"/>
    </row>
    <row r="140" spans="1:19" s="490" customFormat="1" ht="16.5" customHeight="1" x14ac:dyDescent="0.25">
      <c r="A140" s="703" t="s">
        <v>848</v>
      </c>
      <c r="B140" s="704"/>
      <c r="C140" s="708" t="s">
        <v>947</v>
      </c>
      <c r="D140" s="709"/>
      <c r="E140" s="709"/>
      <c r="F140" s="709"/>
      <c r="G140" s="710"/>
      <c r="H140" s="491" t="s">
        <v>943</v>
      </c>
      <c r="I140" s="492"/>
      <c r="J140" s="493"/>
      <c r="K140" s="493"/>
      <c r="L140" s="493"/>
      <c r="M140" s="493"/>
      <c r="N140" s="493"/>
      <c r="O140" s="493"/>
      <c r="P140" s="493"/>
      <c r="Q140" s="493"/>
      <c r="R140" s="493"/>
      <c r="S140" s="491"/>
    </row>
    <row r="141" spans="1:19" s="490" customFormat="1" ht="8.1" customHeight="1" x14ac:dyDescent="0.25">
      <c r="A141" s="703" t="s">
        <v>1074</v>
      </c>
      <c r="B141" s="704"/>
      <c r="C141" s="705" t="s">
        <v>948</v>
      </c>
      <c r="D141" s="706"/>
      <c r="E141" s="706"/>
      <c r="F141" s="706"/>
      <c r="G141" s="707"/>
      <c r="H141" s="491" t="s">
        <v>943</v>
      </c>
      <c r="I141" s="492"/>
      <c r="J141" s="493"/>
      <c r="K141" s="493"/>
      <c r="L141" s="493"/>
      <c r="M141" s="493"/>
      <c r="N141" s="493"/>
      <c r="O141" s="493"/>
      <c r="P141" s="493"/>
      <c r="Q141" s="493"/>
      <c r="R141" s="493"/>
      <c r="S141" s="491"/>
    </row>
    <row r="142" spans="1:19" s="490" customFormat="1" ht="8.1" customHeight="1" x14ac:dyDescent="0.25">
      <c r="A142" s="722" t="s">
        <v>1075</v>
      </c>
      <c r="B142" s="723"/>
      <c r="C142" s="724" t="s">
        <v>949</v>
      </c>
      <c r="D142" s="725"/>
      <c r="E142" s="725"/>
      <c r="F142" s="725"/>
      <c r="G142" s="726"/>
      <c r="H142" s="516" t="s">
        <v>943</v>
      </c>
      <c r="I142" s="517"/>
      <c r="J142" s="518"/>
      <c r="K142" s="518"/>
      <c r="L142" s="518">
        <f>L112-L127</f>
        <v>3.4100000000000037</v>
      </c>
      <c r="M142" s="518"/>
      <c r="N142" s="518">
        <f>N112-N127</f>
        <v>7.3969999999999967</v>
      </c>
      <c r="O142" s="534">
        <f>O112-O127</f>
        <v>5.7848000000000104</v>
      </c>
      <c r="P142" s="518">
        <f t="shared" ref="P142" si="45">P112-P127</f>
        <v>5.7850000000000108</v>
      </c>
      <c r="Q142" s="534">
        <f t="shared" ref="Q142" si="46">Q112-Q127</f>
        <v>7.7297920000000087</v>
      </c>
      <c r="R142" s="534"/>
      <c r="S142" s="534"/>
    </row>
    <row r="143" spans="1:19" s="490" customFormat="1" ht="8.1" customHeight="1" x14ac:dyDescent="0.25">
      <c r="A143" s="703" t="s">
        <v>1076</v>
      </c>
      <c r="B143" s="704"/>
      <c r="C143" s="705" t="s">
        <v>950</v>
      </c>
      <c r="D143" s="706"/>
      <c r="E143" s="706"/>
      <c r="F143" s="706"/>
      <c r="G143" s="707"/>
      <c r="H143" s="491" t="s">
        <v>943</v>
      </c>
      <c r="I143" s="492"/>
      <c r="J143" s="493"/>
      <c r="K143" s="493"/>
      <c r="L143" s="493"/>
      <c r="M143" s="493"/>
      <c r="N143" s="493"/>
      <c r="O143" s="493"/>
      <c r="P143" s="493"/>
      <c r="Q143" s="493"/>
      <c r="R143" s="493"/>
      <c r="S143" s="491"/>
    </row>
    <row r="144" spans="1:19" s="490" customFormat="1" ht="8.1" customHeight="1" x14ac:dyDescent="0.25">
      <c r="A144" s="722" t="s">
        <v>1077</v>
      </c>
      <c r="B144" s="723"/>
      <c r="C144" s="724" t="s">
        <v>951</v>
      </c>
      <c r="D144" s="725"/>
      <c r="E144" s="725"/>
      <c r="F144" s="725"/>
      <c r="G144" s="726"/>
      <c r="H144" s="516" t="s">
        <v>943</v>
      </c>
      <c r="I144" s="517"/>
      <c r="J144" s="518"/>
      <c r="K144" s="518"/>
      <c r="L144" s="518">
        <f>L114-L129</f>
        <v>0</v>
      </c>
      <c r="M144" s="518"/>
      <c r="N144" s="518">
        <f t="shared" ref="N144:P144" si="47">N114-N129</f>
        <v>0</v>
      </c>
      <c r="O144" s="534">
        <f>O114-O129</f>
        <v>14.607733333333334</v>
      </c>
      <c r="P144" s="518">
        <f t="shared" si="47"/>
        <v>0</v>
      </c>
      <c r="Q144" s="518">
        <f t="shared" ref="Q144" si="48">Q114-Q129</f>
        <v>0</v>
      </c>
      <c r="R144" s="534"/>
      <c r="S144" s="534"/>
    </row>
    <row r="145" spans="1:19" s="490" customFormat="1" ht="8.1" customHeight="1" x14ac:dyDescent="0.25">
      <c r="A145" s="703" t="s">
        <v>1078</v>
      </c>
      <c r="B145" s="704"/>
      <c r="C145" s="705" t="s">
        <v>952</v>
      </c>
      <c r="D145" s="706"/>
      <c r="E145" s="706"/>
      <c r="F145" s="706"/>
      <c r="G145" s="707"/>
      <c r="H145" s="491" t="s">
        <v>943</v>
      </c>
      <c r="I145" s="492"/>
      <c r="J145" s="493"/>
      <c r="K145" s="493"/>
      <c r="L145" s="493"/>
      <c r="M145" s="493"/>
      <c r="N145" s="493"/>
      <c r="O145" s="493"/>
      <c r="P145" s="493"/>
      <c r="Q145" s="493"/>
      <c r="R145" s="493"/>
      <c r="S145" s="491"/>
    </row>
    <row r="146" spans="1:19" s="490" customFormat="1" ht="8.1" customHeight="1" x14ac:dyDescent="0.25">
      <c r="A146" s="703" t="s">
        <v>1079</v>
      </c>
      <c r="B146" s="704"/>
      <c r="C146" s="705" t="s">
        <v>954</v>
      </c>
      <c r="D146" s="706"/>
      <c r="E146" s="706"/>
      <c r="F146" s="706"/>
      <c r="G146" s="707"/>
      <c r="H146" s="491" t="s">
        <v>943</v>
      </c>
      <c r="I146" s="492"/>
      <c r="J146" s="493"/>
      <c r="K146" s="493"/>
      <c r="L146" s="493"/>
      <c r="M146" s="493"/>
      <c r="N146" s="493"/>
      <c r="O146" s="493"/>
      <c r="P146" s="493"/>
      <c r="Q146" s="493"/>
      <c r="R146" s="493"/>
      <c r="S146" s="491"/>
    </row>
    <row r="147" spans="1:19" s="490" customFormat="1" ht="16.5" customHeight="1" x14ac:dyDescent="0.25">
      <c r="A147" s="703" t="s">
        <v>1080</v>
      </c>
      <c r="B147" s="704"/>
      <c r="C147" s="705" t="s">
        <v>956</v>
      </c>
      <c r="D147" s="706"/>
      <c r="E147" s="706"/>
      <c r="F147" s="706"/>
      <c r="G147" s="707"/>
      <c r="H147" s="491" t="s">
        <v>943</v>
      </c>
      <c r="I147" s="492"/>
      <c r="J147" s="493"/>
      <c r="K147" s="493"/>
      <c r="L147" s="493"/>
      <c r="M147" s="493"/>
      <c r="N147" s="493"/>
      <c r="O147" s="493"/>
      <c r="P147" s="493"/>
      <c r="Q147" s="493"/>
      <c r="R147" s="493"/>
      <c r="S147" s="491"/>
    </row>
    <row r="148" spans="1:19" s="490" customFormat="1" ht="8.1" customHeight="1" x14ac:dyDescent="0.25">
      <c r="A148" s="703" t="s">
        <v>304</v>
      </c>
      <c r="B148" s="704"/>
      <c r="C148" s="708" t="s">
        <v>958</v>
      </c>
      <c r="D148" s="709"/>
      <c r="E148" s="709"/>
      <c r="F148" s="709"/>
      <c r="G148" s="710"/>
      <c r="H148" s="491" t="s">
        <v>943</v>
      </c>
      <c r="I148" s="492"/>
      <c r="J148" s="493"/>
      <c r="K148" s="493"/>
      <c r="L148" s="493"/>
      <c r="M148" s="493"/>
      <c r="N148" s="493"/>
      <c r="O148" s="493"/>
      <c r="P148" s="493"/>
      <c r="Q148" s="493"/>
      <c r="R148" s="493"/>
      <c r="S148" s="491"/>
    </row>
    <row r="149" spans="1:19" s="490" customFormat="1" ht="8.1" customHeight="1" x14ac:dyDescent="0.25">
      <c r="A149" s="703" t="s">
        <v>305</v>
      </c>
      <c r="B149" s="704"/>
      <c r="C149" s="708" t="s">
        <v>960</v>
      </c>
      <c r="D149" s="709"/>
      <c r="E149" s="709"/>
      <c r="F149" s="709"/>
      <c r="G149" s="710"/>
      <c r="H149" s="491" t="s">
        <v>943</v>
      </c>
      <c r="I149" s="492"/>
      <c r="J149" s="493"/>
      <c r="K149" s="493"/>
      <c r="L149" s="493"/>
      <c r="M149" s="493"/>
      <c r="N149" s="493"/>
      <c r="O149" s="493"/>
      <c r="P149" s="493"/>
      <c r="Q149" s="493"/>
      <c r="R149" s="493"/>
      <c r="S149" s="491"/>
    </row>
    <row r="150" spans="1:19" s="490" customFormat="1" ht="8.1" customHeight="1" x14ac:dyDescent="0.25">
      <c r="A150" s="722" t="s">
        <v>1081</v>
      </c>
      <c r="B150" s="723"/>
      <c r="C150" s="724" t="s">
        <v>962</v>
      </c>
      <c r="D150" s="725"/>
      <c r="E150" s="725"/>
      <c r="F150" s="725"/>
      <c r="G150" s="726"/>
      <c r="H150" s="516" t="s">
        <v>943</v>
      </c>
      <c r="I150" s="517"/>
      <c r="J150" s="518"/>
      <c r="K150" s="518"/>
      <c r="L150" s="518">
        <f>L120-L135</f>
        <v>0</v>
      </c>
      <c r="M150" s="518"/>
      <c r="N150" s="518">
        <f t="shared" ref="N150:P150" si="49">N120-N135</f>
        <v>0</v>
      </c>
      <c r="O150" s="518">
        <f>O120-O135</f>
        <v>6.24</v>
      </c>
      <c r="P150" s="518">
        <f t="shared" si="49"/>
        <v>0</v>
      </c>
      <c r="Q150" s="518">
        <f t="shared" ref="Q150" si="50">Q120-Q135</f>
        <v>0</v>
      </c>
      <c r="R150" s="534"/>
      <c r="S150" s="534"/>
    </row>
    <row r="151" spans="1:19" s="490" customFormat="1" ht="8.1" customHeight="1" x14ac:dyDescent="0.25">
      <c r="A151" s="727" t="s">
        <v>590</v>
      </c>
      <c r="B151" s="728"/>
      <c r="C151" s="729" t="s">
        <v>591</v>
      </c>
      <c r="D151" s="730"/>
      <c r="E151" s="730"/>
      <c r="F151" s="730"/>
      <c r="G151" s="731"/>
      <c r="H151" s="522" t="s">
        <v>943</v>
      </c>
      <c r="I151" s="523"/>
      <c r="J151" s="524"/>
      <c r="K151" s="524"/>
      <c r="L151" s="524">
        <f>SUM(L152:L155)</f>
        <v>3.4100000000000037</v>
      </c>
      <c r="M151" s="524">
        <f t="shared" ref="M151:S151" si="51">SUM(M152:M155)</f>
        <v>22.116999999999994</v>
      </c>
      <c r="N151" s="524">
        <f t="shared" si="51"/>
        <v>5.7850000000000001</v>
      </c>
      <c r="O151" s="524">
        <f t="shared" ref="O151" si="52">SUM(O152:O155)</f>
        <v>8.6939999999999991</v>
      </c>
      <c r="P151" s="524">
        <f t="shared" si="51"/>
        <v>5.7850000000000001</v>
      </c>
      <c r="Q151" s="524">
        <f t="shared" ref="Q151" si="53">SUM(Q152:Q155)</f>
        <v>7.73</v>
      </c>
      <c r="R151" s="524">
        <f t="shared" si="51"/>
        <v>14.980000000000004</v>
      </c>
      <c r="S151" s="524">
        <f t="shared" si="51"/>
        <v>38.540999999999997</v>
      </c>
    </row>
    <row r="152" spans="1:19" s="490" customFormat="1" ht="8.1" customHeight="1" x14ac:dyDescent="0.25">
      <c r="A152" s="722" t="s">
        <v>1082</v>
      </c>
      <c r="B152" s="723"/>
      <c r="C152" s="724" t="s">
        <v>1083</v>
      </c>
      <c r="D152" s="725"/>
      <c r="E152" s="725"/>
      <c r="F152" s="725"/>
      <c r="G152" s="726"/>
      <c r="H152" s="516" t="s">
        <v>943</v>
      </c>
      <c r="I152" s="517"/>
      <c r="J152" s="518"/>
      <c r="K152" s="518"/>
      <c r="L152" s="518">
        <f>L142</f>
        <v>3.4100000000000037</v>
      </c>
      <c r="M152" s="518">
        <f>M136</f>
        <v>22.116999999999994</v>
      </c>
      <c r="N152" s="518">
        <v>5.7850000000000001</v>
      </c>
      <c r="O152" s="518">
        <f>5.785+2.909</f>
        <v>8.6939999999999991</v>
      </c>
      <c r="P152" s="518">
        <f>5.785</f>
        <v>5.7850000000000001</v>
      </c>
      <c r="Q152" s="518">
        <v>7.73</v>
      </c>
      <c r="R152" s="518">
        <f>L152+N152+P152</f>
        <v>14.980000000000004</v>
      </c>
      <c r="S152" s="518">
        <f>M152+O152+Q152</f>
        <v>38.540999999999997</v>
      </c>
    </row>
    <row r="153" spans="1:19" s="490" customFormat="1" ht="8.1" customHeight="1" x14ac:dyDescent="0.25">
      <c r="A153" s="703" t="s">
        <v>1084</v>
      </c>
      <c r="B153" s="704"/>
      <c r="C153" s="705" t="s">
        <v>593</v>
      </c>
      <c r="D153" s="706"/>
      <c r="E153" s="706"/>
      <c r="F153" s="706"/>
      <c r="G153" s="707"/>
      <c r="H153" s="491" t="s">
        <v>943</v>
      </c>
      <c r="I153" s="492"/>
      <c r="J153" s="493"/>
      <c r="K153" s="493"/>
      <c r="L153" s="493"/>
      <c r="M153" s="493"/>
      <c r="N153" s="493"/>
      <c r="O153" s="493"/>
      <c r="P153" s="493"/>
      <c r="Q153" s="493"/>
      <c r="R153" s="493"/>
      <c r="S153" s="491"/>
    </row>
    <row r="154" spans="1:19" s="490" customFormat="1" ht="8.1" customHeight="1" x14ac:dyDescent="0.25">
      <c r="A154" s="703" t="s">
        <v>1085</v>
      </c>
      <c r="B154" s="704"/>
      <c r="C154" s="705" t="s">
        <v>594</v>
      </c>
      <c r="D154" s="706"/>
      <c r="E154" s="706"/>
      <c r="F154" s="706"/>
      <c r="G154" s="707"/>
      <c r="H154" s="491" t="s">
        <v>943</v>
      </c>
      <c r="I154" s="492"/>
      <c r="J154" s="493"/>
      <c r="K154" s="493"/>
      <c r="L154" s="493"/>
      <c r="M154" s="493"/>
      <c r="N154" s="493"/>
      <c r="O154" s="493"/>
      <c r="P154" s="493"/>
      <c r="Q154" s="493"/>
      <c r="R154" s="493"/>
      <c r="S154" s="491"/>
    </row>
    <row r="155" spans="1:19" s="490" customFormat="1" ht="9" thickBot="1" x14ac:dyDescent="0.3">
      <c r="A155" s="698" t="s">
        <v>1086</v>
      </c>
      <c r="B155" s="699"/>
      <c r="C155" s="711" t="s">
        <v>1087</v>
      </c>
      <c r="D155" s="712"/>
      <c r="E155" s="712"/>
      <c r="F155" s="712"/>
      <c r="G155" s="713"/>
      <c r="H155" s="494" t="s">
        <v>943</v>
      </c>
      <c r="I155" s="495"/>
      <c r="J155" s="496"/>
      <c r="K155" s="496"/>
      <c r="L155" s="496"/>
      <c r="M155" s="496"/>
      <c r="N155" s="496"/>
      <c r="O155" s="496"/>
      <c r="P155" s="496"/>
      <c r="Q155" s="496"/>
      <c r="R155" s="496"/>
      <c r="S155" s="494"/>
    </row>
    <row r="156" spans="1:19" s="490" customFormat="1" ht="9" customHeight="1" x14ac:dyDescent="0.25">
      <c r="A156" s="792" t="s">
        <v>596</v>
      </c>
      <c r="B156" s="793"/>
      <c r="C156" s="794" t="s">
        <v>1017</v>
      </c>
      <c r="D156" s="795"/>
      <c r="E156" s="795"/>
      <c r="F156" s="795"/>
      <c r="G156" s="796"/>
      <c r="H156" s="497" t="s">
        <v>124</v>
      </c>
      <c r="I156" s="498"/>
      <c r="J156" s="499"/>
      <c r="K156" s="499"/>
      <c r="L156" s="499"/>
      <c r="M156" s="499"/>
      <c r="N156" s="499"/>
      <c r="O156" s="499"/>
      <c r="P156" s="499"/>
      <c r="Q156" s="499"/>
      <c r="R156" s="499"/>
      <c r="S156" s="497"/>
    </row>
    <row r="157" spans="1:19" s="490" customFormat="1" ht="16.5" customHeight="1" x14ac:dyDescent="0.25">
      <c r="A157" s="722" t="s">
        <v>1088</v>
      </c>
      <c r="B157" s="723"/>
      <c r="C157" s="724" t="s">
        <v>1089</v>
      </c>
      <c r="D157" s="725"/>
      <c r="E157" s="725"/>
      <c r="F157" s="725"/>
      <c r="G157" s="726"/>
      <c r="H157" s="516" t="s">
        <v>943</v>
      </c>
      <c r="I157" s="517"/>
      <c r="J157" s="518"/>
      <c r="K157" s="518"/>
      <c r="L157" s="518">
        <f>L106+L102+L66</f>
        <v>3.9160000000000039</v>
      </c>
      <c r="M157" s="518">
        <f>M106+M102+M66</f>
        <v>28.310999999999993</v>
      </c>
      <c r="N157" s="518">
        <f t="shared" ref="N157:S157" si="54">N106+N102+N66</f>
        <v>10.534999999999997</v>
      </c>
      <c r="O157" s="534">
        <f t="shared" ref="O157" si="55">O106+O102+O66</f>
        <v>34.256666666666682</v>
      </c>
      <c r="P157" s="518">
        <f t="shared" si="54"/>
        <v>7.1510000000000105</v>
      </c>
      <c r="Q157" s="534">
        <f t="shared" ref="Q157" si="56">Q106+Q102+Q66</f>
        <v>14.955240000000011</v>
      </c>
      <c r="R157" s="534">
        <f t="shared" si="54"/>
        <v>21.602000000000032</v>
      </c>
      <c r="S157" s="534">
        <f t="shared" si="54"/>
        <v>77.522906666666657</v>
      </c>
    </row>
    <row r="158" spans="1:19" s="490" customFormat="1" ht="8.1" customHeight="1" x14ac:dyDescent="0.25">
      <c r="A158" s="703" t="s">
        <v>1090</v>
      </c>
      <c r="B158" s="704"/>
      <c r="C158" s="705" t="s">
        <v>1091</v>
      </c>
      <c r="D158" s="706"/>
      <c r="E158" s="706"/>
      <c r="F158" s="706"/>
      <c r="G158" s="707"/>
      <c r="H158" s="491" t="s">
        <v>943</v>
      </c>
      <c r="I158" s="492"/>
      <c r="J158" s="493"/>
      <c r="K158" s="493"/>
      <c r="L158" s="493"/>
      <c r="M158" s="493"/>
      <c r="N158" s="493"/>
      <c r="O158" s="493"/>
      <c r="P158" s="493"/>
      <c r="Q158" s="493"/>
      <c r="R158" s="493"/>
      <c r="S158" s="491"/>
    </row>
    <row r="159" spans="1:19" s="490" customFormat="1" ht="8.1" customHeight="1" x14ac:dyDescent="0.25">
      <c r="A159" s="703" t="s">
        <v>1092</v>
      </c>
      <c r="B159" s="704"/>
      <c r="C159" s="708" t="s">
        <v>1093</v>
      </c>
      <c r="D159" s="709"/>
      <c r="E159" s="709"/>
      <c r="F159" s="709"/>
      <c r="G159" s="710"/>
      <c r="H159" s="491" t="s">
        <v>943</v>
      </c>
      <c r="I159" s="492"/>
      <c r="J159" s="493"/>
      <c r="K159" s="493"/>
      <c r="L159" s="493"/>
      <c r="M159" s="493"/>
      <c r="N159" s="493"/>
      <c r="O159" s="493"/>
      <c r="P159" s="493"/>
      <c r="Q159" s="493"/>
      <c r="R159" s="493"/>
      <c r="S159" s="491"/>
    </row>
    <row r="160" spans="1:19" s="490" customFormat="1" ht="8.1" customHeight="1" x14ac:dyDescent="0.25">
      <c r="A160" s="703" t="s">
        <v>1094</v>
      </c>
      <c r="B160" s="704"/>
      <c r="C160" s="705" t="s">
        <v>1095</v>
      </c>
      <c r="D160" s="706"/>
      <c r="E160" s="706"/>
      <c r="F160" s="706"/>
      <c r="G160" s="707"/>
      <c r="H160" s="491" t="s">
        <v>943</v>
      </c>
      <c r="I160" s="492"/>
      <c r="J160" s="493"/>
      <c r="K160" s="493"/>
      <c r="L160" s="493"/>
      <c r="M160" s="493"/>
      <c r="N160" s="493"/>
      <c r="O160" s="493"/>
      <c r="P160" s="493"/>
      <c r="Q160" s="493"/>
      <c r="R160" s="493"/>
      <c r="S160" s="491"/>
    </row>
    <row r="161" spans="1:19" s="490" customFormat="1" ht="8.1" customHeight="1" x14ac:dyDescent="0.25">
      <c r="A161" s="703" t="s">
        <v>1096</v>
      </c>
      <c r="B161" s="704"/>
      <c r="C161" s="708" t="s">
        <v>1097</v>
      </c>
      <c r="D161" s="709"/>
      <c r="E161" s="709"/>
      <c r="F161" s="709"/>
      <c r="G161" s="710"/>
      <c r="H161" s="491" t="s">
        <v>943</v>
      </c>
      <c r="I161" s="492"/>
      <c r="J161" s="493"/>
      <c r="K161" s="493"/>
      <c r="L161" s="493"/>
      <c r="M161" s="493"/>
      <c r="N161" s="493"/>
      <c r="O161" s="493"/>
      <c r="P161" s="493"/>
      <c r="Q161" s="493"/>
      <c r="R161" s="493"/>
      <c r="S161" s="491"/>
    </row>
    <row r="162" spans="1:19" s="490" customFormat="1" ht="17.25" customHeight="1" thickBot="1" x14ac:dyDescent="0.3">
      <c r="A162" s="698" t="s">
        <v>1098</v>
      </c>
      <c r="B162" s="699"/>
      <c r="C162" s="711" t="s">
        <v>1099</v>
      </c>
      <c r="D162" s="712"/>
      <c r="E162" s="712"/>
      <c r="F162" s="712"/>
      <c r="G162" s="713"/>
      <c r="H162" s="494" t="s">
        <v>124</v>
      </c>
      <c r="I162" s="495"/>
      <c r="J162" s="496"/>
      <c r="K162" s="496"/>
      <c r="L162" s="496"/>
      <c r="M162" s="496"/>
      <c r="N162" s="496"/>
      <c r="O162" s="496"/>
      <c r="P162" s="496"/>
      <c r="Q162" s="496"/>
      <c r="R162" s="496"/>
      <c r="S162" s="494"/>
    </row>
    <row r="163" spans="1:19" s="500" customFormat="1" ht="10.5" customHeight="1" thickBot="1" x14ac:dyDescent="0.25">
      <c r="A163" s="781" t="s">
        <v>1100</v>
      </c>
      <c r="B163" s="782"/>
      <c r="C163" s="782"/>
      <c r="D163" s="782"/>
      <c r="E163" s="782"/>
      <c r="F163" s="782"/>
      <c r="G163" s="782"/>
      <c r="H163" s="782"/>
      <c r="I163" s="782"/>
      <c r="J163" s="782"/>
      <c r="K163" s="782"/>
      <c r="L163" s="782"/>
      <c r="M163" s="782"/>
      <c r="N163" s="782"/>
      <c r="O163" s="782"/>
      <c r="P163" s="782"/>
      <c r="Q163" s="782"/>
      <c r="R163" s="782"/>
      <c r="S163" s="783"/>
    </row>
    <row r="164" spans="1:19" s="490" customFormat="1" ht="9" customHeight="1" x14ac:dyDescent="0.25">
      <c r="A164" s="787" t="s">
        <v>601</v>
      </c>
      <c r="B164" s="788"/>
      <c r="C164" s="789" t="s">
        <v>1101</v>
      </c>
      <c r="D164" s="790"/>
      <c r="E164" s="790"/>
      <c r="F164" s="790"/>
      <c r="G164" s="791"/>
      <c r="H164" s="522" t="s">
        <v>943</v>
      </c>
      <c r="I164" s="523"/>
      <c r="J164" s="524"/>
      <c r="K164" s="524"/>
      <c r="L164" s="535">
        <f>L170+L172+L181</f>
        <v>52.507199999999997</v>
      </c>
      <c r="M164" s="535">
        <f t="shared" ref="M164:S164" si="57">M170+M172+M181</f>
        <v>136.4408</v>
      </c>
      <c r="N164" s="535">
        <f t="shared" si="57"/>
        <v>94.947503999999995</v>
      </c>
      <c r="O164" s="535">
        <f t="shared" si="57"/>
        <v>145.8268928</v>
      </c>
      <c r="P164" s="535">
        <f t="shared" si="57"/>
        <v>100.45500480000001</v>
      </c>
      <c r="Q164" s="535">
        <f t="shared" si="57"/>
        <v>112.2430944</v>
      </c>
      <c r="R164" s="535">
        <f t="shared" si="57"/>
        <v>247.9097088</v>
      </c>
      <c r="S164" s="535">
        <f t="shared" si="57"/>
        <v>396.81638720000001</v>
      </c>
    </row>
    <row r="165" spans="1:19" s="490" customFormat="1" ht="8.1" customHeight="1" x14ac:dyDescent="0.25">
      <c r="A165" s="703" t="s">
        <v>1102</v>
      </c>
      <c r="B165" s="704"/>
      <c r="C165" s="705" t="s">
        <v>944</v>
      </c>
      <c r="D165" s="706"/>
      <c r="E165" s="706"/>
      <c r="F165" s="706"/>
      <c r="G165" s="707"/>
      <c r="H165" s="491" t="s">
        <v>943</v>
      </c>
      <c r="I165" s="492"/>
      <c r="J165" s="493"/>
      <c r="K165" s="493"/>
      <c r="L165" s="493"/>
      <c r="M165" s="493"/>
      <c r="N165" s="493"/>
      <c r="O165" s="493"/>
      <c r="P165" s="493"/>
      <c r="Q165" s="493"/>
      <c r="R165" s="493"/>
      <c r="S165" s="491"/>
    </row>
    <row r="166" spans="1:19" s="490" customFormat="1" ht="16.5" customHeight="1" x14ac:dyDescent="0.25">
      <c r="A166" s="703" t="s">
        <v>1103</v>
      </c>
      <c r="B166" s="704"/>
      <c r="C166" s="708" t="s">
        <v>945</v>
      </c>
      <c r="D166" s="709"/>
      <c r="E166" s="709"/>
      <c r="F166" s="709"/>
      <c r="G166" s="710"/>
      <c r="H166" s="491" t="s">
        <v>943</v>
      </c>
      <c r="I166" s="492"/>
      <c r="J166" s="493"/>
      <c r="K166" s="493"/>
      <c r="L166" s="493"/>
      <c r="M166" s="493"/>
      <c r="N166" s="493"/>
      <c r="O166" s="493"/>
      <c r="P166" s="493"/>
      <c r="Q166" s="493"/>
      <c r="R166" s="493"/>
      <c r="S166" s="491"/>
    </row>
    <row r="167" spans="1:19" s="490" customFormat="1" ht="16.5" customHeight="1" x14ac:dyDescent="0.25">
      <c r="A167" s="703" t="s">
        <v>1104</v>
      </c>
      <c r="B167" s="704"/>
      <c r="C167" s="708" t="s">
        <v>946</v>
      </c>
      <c r="D167" s="709"/>
      <c r="E167" s="709"/>
      <c r="F167" s="709"/>
      <c r="G167" s="710"/>
      <c r="H167" s="491" t="s">
        <v>943</v>
      </c>
      <c r="I167" s="492"/>
      <c r="J167" s="493"/>
      <c r="K167" s="493"/>
      <c r="L167" s="493"/>
      <c r="M167" s="493"/>
      <c r="N167" s="493"/>
      <c r="O167" s="493"/>
      <c r="P167" s="493"/>
      <c r="Q167" s="493"/>
      <c r="R167" s="493"/>
      <c r="S167" s="491"/>
    </row>
    <row r="168" spans="1:19" s="490" customFormat="1" ht="16.5" customHeight="1" x14ac:dyDescent="0.25">
      <c r="A168" s="703" t="s">
        <v>1105</v>
      </c>
      <c r="B168" s="704"/>
      <c r="C168" s="708" t="s">
        <v>947</v>
      </c>
      <c r="D168" s="709"/>
      <c r="E168" s="709"/>
      <c r="F168" s="709"/>
      <c r="G168" s="710"/>
      <c r="H168" s="491" t="s">
        <v>943</v>
      </c>
      <c r="I168" s="492"/>
      <c r="J168" s="493"/>
      <c r="K168" s="493"/>
      <c r="L168" s="493"/>
      <c r="M168" s="493"/>
      <c r="N168" s="493"/>
      <c r="O168" s="493"/>
      <c r="P168" s="493"/>
      <c r="Q168" s="493"/>
      <c r="R168" s="493"/>
      <c r="S168" s="491"/>
    </row>
    <row r="169" spans="1:19" s="490" customFormat="1" ht="8.1" customHeight="1" x14ac:dyDescent="0.25">
      <c r="A169" s="703" t="s">
        <v>1106</v>
      </c>
      <c r="B169" s="704"/>
      <c r="C169" s="705" t="s">
        <v>948</v>
      </c>
      <c r="D169" s="706"/>
      <c r="E169" s="706"/>
      <c r="F169" s="706"/>
      <c r="G169" s="707"/>
      <c r="H169" s="491" t="s">
        <v>943</v>
      </c>
      <c r="I169" s="492"/>
      <c r="J169" s="493"/>
      <c r="K169" s="493"/>
      <c r="L169" s="493"/>
      <c r="M169" s="493"/>
      <c r="N169" s="493"/>
      <c r="O169" s="493"/>
      <c r="P169" s="493"/>
      <c r="Q169" s="493"/>
      <c r="R169" s="493"/>
      <c r="S169" s="491"/>
    </row>
    <row r="170" spans="1:19" s="490" customFormat="1" ht="8.1" customHeight="1" x14ac:dyDescent="0.25">
      <c r="A170" s="722" t="s">
        <v>1107</v>
      </c>
      <c r="B170" s="723"/>
      <c r="C170" s="724" t="s">
        <v>949</v>
      </c>
      <c r="D170" s="725"/>
      <c r="E170" s="725"/>
      <c r="F170" s="725"/>
      <c r="G170" s="726"/>
      <c r="H170" s="516" t="s">
        <v>943</v>
      </c>
      <c r="I170" s="517"/>
      <c r="J170" s="518"/>
      <c r="K170" s="518"/>
      <c r="L170" s="534">
        <f>L26*1.2</f>
        <v>52.507199999999997</v>
      </c>
      <c r="M170" s="534">
        <v>92.259</v>
      </c>
      <c r="N170" s="534">
        <f t="shared" ref="N170:S170" si="58">N26*1.2</f>
        <v>94.947503999999995</v>
      </c>
      <c r="O170" s="534">
        <f t="shared" si="58"/>
        <v>110.02889280000001</v>
      </c>
      <c r="P170" s="534">
        <f t="shared" si="58"/>
        <v>100.45500480000001</v>
      </c>
      <c r="Q170" s="534">
        <f t="shared" si="58"/>
        <v>112.2430944</v>
      </c>
      <c r="R170" s="534">
        <f t="shared" si="58"/>
        <v>247.9097088</v>
      </c>
      <c r="S170" s="534">
        <f t="shared" si="58"/>
        <v>324.37038719999998</v>
      </c>
    </row>
    <row r="171" spans="1:19" s="490" customFormat="1" ht="8.1" customHeight="1" x14ac:dyDescent="0.25">
      <c r="A171" s="703" t="s">
        <v>1108</v>
      </c>
      <c r="B171" s="704"/>
      <c r="C171" s="705" t="s">
        <v>950</v>
      </c>
      <c r="D171" s="706"/>
      <c r="E171" s="706"/>
      <c r="F171" s="706"/>
      <c r="G171" s="707"/>
      <c r="H171" s="491" t="s">
        <v>943</v>
      </c>
      <c r="I171" s="492"/>
      <c r="J171" s="493"/>
      <c r="K171" s="493"/>
      <c r="L171" s="493"/>
      <c r="M171" s="493"/>
      <c r="N171" s="493"/>
      <c r="O171" s="493"/>
      <c r="P171" s="493"/>
      <c r="Q171" s="493"/>
      <c r="R171" s="493"/>
      <c r="S171" s="491"/>
    </row>
    <row r="172" spans="1:19" s="490" customFormat="1" ht="8.1" customHeight="1" x14ac:dyDescent="0.25">
      <c r="A172" s="722" t="s">
        <v>1109</v>
      </c>
      <c r="B172" s="723"/>
      <c r="C172" s="724" t="s">
        <v>951</v>
      </c>
      <c r="D172" s="725"/>
      <c r="E172" s="725"/>
      <c r="F172" s="725"/>
      <c r="G172" s="726"/>
      <c r="H172" s="516" t="s">
        <v>943</v>
      </c>
      <c r="I172" s="517"/>
      <c r="J172" s="518"/>
      <c r="K172" s="518"/>
      <c r="L172" s="518">
        <f>L28*1.2</f>
        <v>0</v>
      </c>
      <c r="M172" s="518">
        <v>21.094999999999999</v>
      </c>
      <c r="N172" s="518">
        <f t="shared" ref="N172:S172" si="59">N28*1.2</f>
        <v>0</v>
      </c>
      <c r="O172" s="518">
        <f t="shared" si="59"/>
        <v>24.038</v>
      </c>
      <c r="P172" s="518">
        <f t="shared" si="59"/>
        <v>0</v>
      </c>
      <c r="Q172" s="518">
        <f t="shared" si="59"/>
        <v>0</v>
      </c>
      <c r="R172" s="518">
        <f t="shared" si="59"/>
        <v>0</v>
      </c>
      <c r="S172" s="518">
        <f t="shared" si="59"/>
        <v>37.599200000000003</v>
      </c>
    </row>
    <row r="173" spans="1:19" s="490" customFormat="1" ht="8.1" customHeight="1" x14ac:dyDescent="0.25">
      <c r="A173" s="703" t="s">
        <v>1110</v>
      </c>
      <c r="B173" s="704"/>
      <c r="C173" s="705" t="s">
        <v>952</v>
      </c>
      <c r="D173" s="706"/>
      <c r="E173" s="706"/>
      <c r="F173" s="706"/>
      <c r="G173" s="707"/>
      <c r="H173" s="491" t="s">
        <v>943</v>
      </c>
      <c r="I173" s="492"/>
      <c r="J173" s="493"/>
      <c r="K173" s="493"/>
      <c r="L173" s="493"/>
      <c r="M173" s="493"/>
      <c r="N173" s="493"/>
      <c r="O173" s="493"/>
      <c r="P173" s="493"/>
      <c r="Q173" s="493"/>
      <c r="R173" s="493"/>
      <c r="S173" s="491"/>
    </row>
    <row r="174" spans="1:19" s="490" customFormat="1" ht="8.1" customHeight="1" x14ac:dyDescent="0.25">
      <c r="A174" s="703" t="s">
        <v>1111</v>
      </c>
      <c r="B174" s="704"/>
      <c r="C174" s="705" t="s">
        <v>954</v>
      </c>
      <c r="D174" s="706"/>
      <c r="E174" s="706"/>
      <c r="F174" s="706"/>
      <c r="G174" s="707"/>
      <c r="H174" s="491" t="s">
        <v>943</v>
      </c>
      <c r="I174" s="492"/>
      <c r="J174" s="493"/>
      <c r="K174" s="493"/>
      <c r="L174" s="493"/>
      <c r="M174" s="493"/>
      <c r="N174" s="493"/>
      <c r="O174" s="493"/>
      <c r="P174" s="493"/>
      <c r="Q174" s="493"/>
      <c r="R174" s="493"/>
      <c r="S174" s="491"/>
    </row>
    <row r="175" spans="1:19" s="490" customFormat="1" ht="16.5" customHeight="1" x14ac:dyDescent="0.25">
      <c r="A175" s="703" t="s">
        <v>1112</v>
      </c>
      <c r="B175" s="704"/>
      <c r="C175" s="705" t="s">
        <v>956</v>
      </c>
      <c r="D175" s="706"/>
      <c r="E175" s="706"/>
      <c r="F175" s="706"/>
      <c r="G175" s="707"/>
      <c r="H175" s="491" t="s">
        <v>943</v>
      </c>
      <c r="I175" s="492"/>
      <c r="J175" s="493"/>
      <c r="K175" s="493"/>
      <c r="L175" s="493"/>
      <c r="M175" s="493"/>
      <c r="N175" s="493"/>
      <c r="O175" s="493"/>
      <c r="P175" s="493"/>
      <c r="Q175" s="493"/>
      <c r="R175" s="493"/>
      <c r="S175" s="491"/>
    </row>
    <row r="176" spans="1:19" s="490" customFormat="1" ht="8.1" customHeight="1" x14ac:dyDescent="0.25">
      <c r="A176" s="703" t="s">
        <v>1113</v>
      </c>
      <c r="B176" s="704"/>
      <c r="C176" s="708" t="s">
        <v>958</v>
      </c>
      <c r="D176" s="709"/>
      <c r="E176" s="709"/>
      <c r="F176" s="709"/>
      <c r="G176" s="710"/>
      <c r="H176" s="491" t="s">
        <v>943</v>
      </c>
      <c r="I176" s="492"/>
      <c r="J176" s="493"/>
      <c r="K176" s="493"/>
      <c r="L176" s="493"/>
      <c r="M176" s="493"/>
      <c r="N176" s="493"/>
      <c r="O176" s="493"/>
      <c r="P176" s="493"/>
      <c r="Q176" s="493"/>
      <c r="R176" s="493"/>
      <c r="S176" s="491"/>
    </row>
    <row r="177" spans="1:19" s="490" customFormat="1" ht="8.1" customHeight="1" x14ac:dyDescent="0.25">
      <c r="A177" s="703" t="s">
        <v>1114</v>
      </c>
      <c r="B177" s="704"/>
      <c r="C177" s="708" t="s">
        <v>960</v>
      </c>
      <c r="D177" s="709"/>
      <c r="E177" s="709"/>
      <c r="F177" s="709"/>
      <c r="G177" s="710"/>
      <c r="H177" s="491" t="s">
        <v>943</v>
      </c>
      <c r="I177" s="492"/>
      <c r="J177" s="493"/>
      <c r="K177" s="493"/>
      <c r="L177" s="493"/>
      <c r="M177" s="493"/>
      <c r="N177" s="493"/>
      <c r="O177" s="493"/>
      <c r="P177" s="493"/>
      <c r="Q177" s="493"/>
      <c r="R177" s="493"/>
      <c r="S177" s="491"/>
    </row>
    <row r="178" spans="1:19" s="490" customFormat="1" ht="16.5" customHeight="1" x14ac:dyDescent="0.25">
      <c r="A178" s="703" t="s">
        <v>1115</v>
      </c>
      <c r="B178" s="704"/>
      <c r="C178" s="705" t="s">
        <v>1116</v>
      </c>
      <c r="D178" s="706"/>
      <c r="E178" s="706"/>
      <c r="F178" s="706"/>
      <c r="G178" s="707"/>
      <c r="H178" s="491" t="s">
        <v>943</v>
      </c>
      <c r="I178" s="492"/>
      <c r="J178" s="493"/>
      <c r="K178" s="493"/>
      <c r="L178" s="493"/>
      <c r="M178" s="493"/>
      <c r="N178" s="493"/>
      <c r="O178" s="493"/>
      <c r="P178" s="493"/>
      <c r="Q178" s="493"/>
      <c r="R178" s="493"/>
      <c r="S178" s="491"/>
    </row>
    <row r="179" spans="1:19" s="490" customFormat="1" ht="8.1" customHeight="1" x14ac:dyDescent="0.25">
      <c r="A179" s="703" t="s">
        <v>1117</v>
      </c>
      <c r="B179" s="704"/>
      <c r="C179" s="708" t="s">
        <v>1118</v>
      </c>
      <c r="D179" s="709"/>
      <c r="E179" s="709"/>
      <c r="F179" s="709"/>
      <c r="G179" s="710"/>
      <c r="H179" s="491" t="s">
        <v>943</v>
      </c>
      <c r="I179" s="492"/>
      <c r="J179" s="493"/>
      <c r="K179" s="493"/>
      <c r="L179" s="493"/>
      <c r="M179" s="493"/>
      <c r="N179" s="493"/>
      <c r="O179" s="493"/>
      <c r="P179" s="493"/>
      <c r="Q179" s="493"/>
      <c r="R179" s="493"/>
      <c r="S179" s="491"/>
    </row>
    <row r="180" spans="1:19" s="490" customFormat="1" ht="8.1" customHeight="1" x14ac:dyDescent="0.25">
      <c r="A180" s="703" t="s">
        <v>1119</v>
      </c>
      <c r="B180" s="704"/>
      <c r="C180" s="708" t="s">
        <v>1120</v>
      </c>
      <c r="D180" s="709"/>
      <c r="E180" s="709"/>
      <c r="F180" s="709"/>
      <c r="G180" s="710"/>
      <c r="H180" s="491" t="s">
        <v>943</v>
      </c>
      <c r="I180" s="492"/>
      <c r="J180" s="493"/>
      <c r="K180" s="493"/>
      <c r="L180" s="493"/>
      <c r="M180" s="493"/>
      <c r="N180" s="493"/>
      <c r="O180" s="493"/>
      <c r="P180" s="493"/>
      <c r="Q180" s="493"/>
      <c r="R180" s="493"/>
      <c r="S180" s="491"/>
    </row>
    <row r="181" spans="1:19" s="490" customFormat="1" ht="8.1" customHeight="1" x14ac:dyDescent="0.25">
      <c r="A181" s="722" t="s">
        <v>1121</v>
      </c>
      <c r="B181" s="723"/>
      <c r="C181" s="724" t="s">
        <v>962</v>
      </c>
      <c r="D181" s="725"/>
      <c r="E181" s="725"/>
      <c r="F181" s="725"/>
      <c r="G181" s="726"/>
      <c r="H181" s="516" t="s">
        <v>943</v>
      </c>
      <c r="I181" s="517"/>
      <c r="J181" s="518"/>
      <c r="K181" s="518"/>
      <c r="L181" s="518">
        <f>L34*1.2</f>
        <v>0</v>
      </c>
      <c r="M181" s="518">
        <f t="shared" ref="M181:S181" si="60">M34*1.2</f>
        <v>23.0868</v>
      </c>
      <c r="N181" s="518">
        <f t="shared" si="60"/>
        <v>0</v>
      </c>
      <c r="O181" s="518">
        <f t="shared" si="60"/>
        <v>11.76</v>
      </c>
      <c r="P181" s="518">
        <f t="shared" si="60"/>
        <v>0</v>
      </c>
      <c r="Q181" s="518">
        <f t="shared" si="60"/>
        <v>0</v>
      </c>
      <c r="R181" s="518">
        <f t="shared" si="60"/>
        <v>0</v>
      </c>
      <c r="S181" s="518">
        <f t="shared" si="60"/>
        <v>34.846800000000002</v>
      </c>
    </row>
    <row r="182" spans="1:19" s="490" customFormat="1" ht="9" customHeight="1" x14ac:dyDescent="0.25">
      <c r="A182" s="727" t="s">
        <v>605</v>
      </c>
      <c r="B182" s="728"/>
      <c r="C182" s="729" t="s">
        <v>1122</v>
      </c>
      <c r="D182" s="730"/>
      <c r="E182" s="730"/>
      <c r="F182" s="730"/>
      <c r="G182" s="731"/>
      <c r="H182" s="522" t="s">
        <v>943</v>
      </c>
      <c r="I182" s="523"/>
      <c r="J182" s="524"/>
      <c r="K182" s="524"/>
      <c r="L182" s="535">
        <f t="shared" ref="L182:S182" si="61">L183+L184+L191+L192+L193+L195+L196+L197+L199</f>
        <v>45.710599999999999</v>
      </c>
      <c r="M182" s="535">
        <f t="shared" si="61"/>
        <v>87.409399999999991</v>
      </c>
      <c r="N182" s="535">
        <f t="shared" si="61"/>
        <v>79.033704</v>
      </c>
      <c r="O182" s="535">
        <f t="shared" si="61"/>
        <v>99.77842613333334</v>
      </c>
      <c r="P182" s="535">
        <f t="shared" si="61"/>
        <v>86.600804799999992</v>
      </c>
      <c r="Q182" s="535">
        <f t="shared" si="61"/>
        <v>90.956254399999992</v>
      </c>
      <c r="R182" s="535">
        <f t="shared" si="61"/>
        <v>211.34510879999999</v>
      </c>
      <c r="S182" s="535">
        <f t="shared" si="61"/>
        <v>296.30308053333334</v>
      </c>
    </row>
    <row r="183" spans="1:19" s="490" customFormat="1" ht="8.1" customHeight="1" x14ac:dyDescent="0.25">
      <c r="A183" s="722" t="s">
        <v>1123</v>
      </c>
      <c r="B183" s="723"/>
      <c r="C183" s="724" t="s">
        <v>1124</v>
      </c>
      <c r="D183" s="725"/>
      <c r="E183" s="725"/>
      <c r="F183" s="725"/>
      <c r="G183" s="726"/>
      <c r="H183" s="516" t="s">
        <v>943</v>
      </c>
      <c r="I183" s="517"/>
      <c r="J183" s="518"/>
      <c r="K183" s="518"/>
      <c r="L183" s="518"/>
      <c r="M183" s="518"/>
      <c r="N183" s="518"/>
      <c r="O183" s="518"/>
      <c r="P183" s="518"/>
      <c r="Q183" s="518"/>
      <c r="R183" s="518"/>
      <c r="S183" s="516"/>
    </row>
    <row r="184" spans="1:19" s="490" customFormat="1" ht="8.1" customHeight="1" x14ac:dyDescent="0.25">
      <c r="A184" s="722" t="s">
        <v>1125</v>
      </c>
      <c r="B184" s="723"/>
      <c r="C184" s="724" t="s">
        <v>1126</v>
      </c>
      <c r="D184" s="725"/>
      <c r="E184" s="725"/>
      <c r="F184" s="725"/>
      <c r="G184" s="726"/>
      <c r="H184" s="516" t="s">
        <v>943</v>
      </c>
      <c r="I184" s="517"/>
      <c r="J184" s="518"/>
      <c r="K184" s="518"/>
      <c r="L184" s="534">
        <f>L187</f>
        <v>0</v>
      </c>
      <c r="M184" s="534">
        <f t="shared" ref="M184:S184" si="62">M187</f>
        <v>4.7320000000000002</v>
      </c>
      <c r="N184" s="534">
        <f t="shared" si="62"/>
        <v>9.297504</v>
      </c>
      <c r="O184" s="534">
        <f t="shared" si="62"/>
        <v>21.464092800000003</v>
      </c>
      <c r="P184" s="534">
        <f t="shared" si="62"/>
        <v>15.6606048</v>
      </c>
      <c r="Q184" s="534">
        <f t="shared" si="62"/>
        <v>18.083606400000001</v>
      </c>
      <c r="R184" s="534">
        <f t="shared" si="62"/>
        <v>24.958108800000002</v>
      </c>
      <c r="S184" s="534">
        <f t="shared" si="62"/>
        <v>45.322099200000004</v>
      </c>
    </row>
    <row r="185" spans="1:19" s="490" customFormat="1" ht="8.1" customHeight="1" x14ac:dyDescent="0.25">
      <c r="A185" s="703" t="s">
        <v>1127</v>
      </c>
      <c r="B185" s="704"/>
      <c r="C185" s="708" t="s">
        <v>1128</v>
      </c>
      <c r="D185" s="709"/>
      <c r="E185" s="709"/>
      <c r="F185" s="709"/>
      <c r="G185" s="710"/>
      <c r="H185" s="491" t="s">
        <v>943</v>
      </c>
      <c r="I185" s="492"/>
      <c r="J185" s="493"/>
      <c r="K185" s="493"/>
      <c r="L185" s="493"/>
      <c r="M185" s="493"/>
      <c r="N185" s="493"/>
      <c r="O185" s="493"/>
      <c r="P185" s="493"/>
      <c r="Q185" s="493"/>
      <c r="R185" s="493"/>
      <c r="S185" s="491"/>
    </row>
    <row r="186" spans="1:19" s="490" customFormat="1" ht="8.1" customHeight="1" x14ac:dyDescent="0.25">
      <c r="A186" s="703" t="s">
        <v>1129</v>
      </c>
      <c r="B186" s="704"/>
      <c r="C186" s="708" t="s">
        <v>1130</v>
      </c>
      <c r="D186" s="709"/>
      <c r="E186" s="709"/>
      <c r="F186" s="709"/>
      <c r="G186" s="710"/>
      <c r="H186" s="491" t="s">
        <v>943</v>
      </c>
      <c r="I186" s="492"/>
      <c r="J186" s="493"/>
      <c r="K186" s="493"/>
      <c r="L186" s="493"/>
      <c r="M186" s="493"/>
      <c r="N186" s="493"/>
      <c r="O186" s="493"/>
      <c r="P186" s="493"/>
      <c r="Q186" s="493"/>
      <c r="R186" s="493"/>
      <c r="S186" s="491"/>
    </row>
    <row r="187" spans="1:19" s="490" customFormat="1" ht="8.1" customHeight="1" x14ac:dyDescent="0.25">
      <c r="A187" s="722" t="s">
        <v>1131</v>
      </c>
      <c r="B187" s="723"/>
      <c r="C187" s="735" t="s">
        <v>1132</v>
      </c>
      <c r="D187" s="736"/>
      <c r="E187" s="736"/>
      <c r="F187" s="736"/>
      <c r="G187" s="737"/>
      <c r="H187" s="516" t="s">
        <v>943</v>
      </c>
      <c r="I187" s="517"/>
      <c r="J187" s="518"/>
      <c r="K187" s="518"/>
      <c r="L187" s="534">
        <f>L54*1.2</f>
        <v>0</v>
      </c>
      <c r="M187" s="534">
        <v>4.7320000000000002</v>
      </c>
      <c r="N187" s="534">
        <f t="shared" ref="N187:S187" si="63">N54*1.2</f>
        <v>9.297504</v>
      </c>
      <c r="O187" s="534">
        <f t="shared" si="63"/>
        <v>21.464092800000003</v>
      </c>
      <c r="P187" s="534">
        <f t="shared" si="63"/>
        <v>15.6606048</v>
      </c>
      <c r="Q187" s="534">
        <f t="shared" si="63"/>
        <v>18.083606400000001</v>
      </c>
      <c r="R187" s="534">
        <f>R54*1.2</f>
        <v>24.958108800000002</v>
      </c>
      <c r="S187" s="534">
        <f t="shared" si="63"/>
        <v>45.322099200000004</v>
      </c>
    </row>
    <row r="188" spans="1:19" s="490" customFormat="1" ht="16.5" customHeight="1" x14ac:dyDescent="0.25">
      <c r="A188" s="703" t="s">
        <v>1133</v>
      </c>
      <c r="B188" s="704"/>
      <c r="C188" s="705" t="s">
        <v>1134</v>
      </c>
      <c r="D188" s="706"/>
      <c r="E188" s="706"/>
      <c r="F188" s="706"/>
      <c r="G188" s="707"/>
      <c r="H188" s="491" t="s">
        <v>943</v>
      </c>
      <c r="I188" s="492"/>
      <c r="J188" s="493"/>
      <c r="K188" s="493"/>
      <c r="L188" s="493"/>
      <c r="M188" s="493"/>
      <c r="N188" s="493"/>
      <c r="O188" s="493"/>
      <c r="P188" s="493"/>
      <c r="Q188" s="493"/>
      <c r="R188" s="493"/>
      <c r="S188" s="491"/>
    </row>
    <row r="189" spans="1:19" s="490" customFormat="1" ht="16.5" customHeight="1" x14ac:dyDescent="0.25">
      <c r="A189" s="703" t="s">
        <v>1135</v>
      </c>
      <c r="B189" s="704"/>
      <c r="C189" s="705" t="s">
        <v>1136</v>
      </c>
      <c r="D189" s="706"/>
      <c r="E189" s="706"/>
      <c r="F189" s="706"/>
      <c r="G189" s="707"/>
      <c r="H189" s="491" t="s">
        <v>943</v>
      </c>
      <c r="I189" s="492"/>
      <c r="J189" s="493"/>
      <c r="K189" s="493"/>
      <c r="L189" s="493"/>
      <c r="M189" s="493"/>
      <c r="N189" s="493"/>
      <c r="O189" s="493"/>
      <c r="P189" s="493"/>
      <c r="Q189" s="493"/>
      <c r="R189" s="493"/>
      <c r="S189" s="491"/>
    </row>
    <row r="190" spans="1:19" s="490" customFormat="1" ht="8.1" customHeight="1" x14ac:dyDescent="0.25">
      <c r="A190" s="703" t="s">
        <v>1137</v>
      </c>
      <c r="B190" s="704"/>
      <c r="C190" s="705" t="s">
        <v>1138</v>
      </c>
      <c r="D190" s="706"/>
      <c r="E190" s="706"/>
      <c r="F190" s="706"/>
      <c r="G190" s="707"/>
      <c r="H190" s="491" t="s">
        <v>943</v>
      </c>
      <c r="I190" s="492"/>
      <c r="J190" s="493"/>
      <c r="K190" s="493"/>
      <c r="L190" s="493"/>
      <c r="M190" s="493"/>
      <c r="N190" s="493"/>
      <c r="O190" s="493"/>
      <c r="P190" s="493"/>
      <c r="Q190" s="493"/>
      <c r="R190" s="493"/>
      <c r="S190" s="491"/>
    </row>
    <row r="191" spans="1:19" s="490" customFormat="1" ht="8.1" customHeight="1" x14ac:dyDescent="0.25">
      <c r="A191" s="722" t="s">
        <v>1139</v>
      </c>
      <c r="B191" s="723"/>
      <c r="C191" s="724" t="s">
        <v>1140</v>
      </c>
      <c r="D191" s="725"/>
      <c r="E191" s="725"/>
      <c r="F191" s="725"/>
      <c r="G191" s="726"/>
      <c r="H191" s="516" t="s">
        <v>943</v>
      </c>
      <c r="I191" s="517"/>
      <c r="J191" s="518"/>
      <c r="K191" s="518"/>
      <c r="L191" s="518">
        <f>7.833</f>
        <v>7.8330000000000002</v>
      </c>
      <c r="M191" s="534">
        <f>12.224+1.8/1.304</f>
        <v>13.60436809815951</v>
      </c>
      <c r="N191" s="518">
        <f>12.33</f>
        <v>12.33</v>
      </c>
      <c r="O191" s="534">
        <f>12.33+2/1.304</f>
        <v>13.863742331288343</v>
      </c>
      <c r="P191" s="518">
        <f>12.658</f>
        <v>12.657999999999999</v>
      </c>
      <c r="Q191" s="518">
        <f>12.658</f>
        <v>12.657999999999999</v>
      </c>
      <c r="R191" s="534">
        <f>L191+N191+P191</f>
        <v>32.820999999999998</v>
      </c>
      <c r="S191" s="534">
        <f>M191+O191+Q191</f>
        <v>40.126110429447856</v>
      </c>
    </row>
    <row r="192" spans="1:19" s="490" customFormat="1" ht="8.1" customHeight="1" x14ac:dyDescent="0.25">
      <c r="A192" s="722" t="s">
        <v>1141</v>
      </c>
      <c r="B192" s="723"/>
      <c r="C192" s="724" t="s">
        <v>1142</v>
      </c>
      <c r="D192" s="725"/>
      <c r="E192" s="725"/>
      <c r="F192" s="725"/>
      <c r="G192" s="726"/>
      <c r="H192" s="516" t="s">
        <v>943</v>
      </c>
      <c r="I192" s="517"/>
      <c r="J192" s="518"/>
      <c r="K192" s="518"/>
      <c r="L192" s="534">
        <v>2.3809999999999998</v>
      </c>
      <c r="M192" s="534">
        <f>3.651+1.8-1.8/1.304</f>
        <v>4.0706319018404908</v>
      </c>
      <c r="N192" s="534">
        <f>3.748</f>
        <v>3.7480000000000002</v>
      </c>
      <c r="O192" s="534">
        <f>3.748+2-2/1.304</f>
        <v>4.2142576687116566</v>
      </c>
      <c r="P192" s="534">
        <f>3.748</f>
        <v>3.7480000000000002</v>
      </c>
      <c r="Q192" s="534">
        <v>3.7480000000000002</v>
      </c>
      <c r="R192" s="534">
        <f>L192+N192+P192</f>
        <v>9.8769999999999989</v>
      </c>
      <c r="S192" s="534">
        <f>M192+O192+Q192</f>
        <v>12.032889570552147</v>
      </c>
    </row>
    <row r="193" spans="1:19" s="490" customFormat="1" ht="8.1" customHeight="1" x14ac:dyDescent="0.25">
      <c r="A193" s="722" t="s">
        <v>1143</v>
      </c>
      <c r="B193" s="723"/>
      <c r="C193" s="724" t="s">
        <v>1144</v>
      </c>
      <c r="D193" s="725"/>
      <c r="E193" s="725"/>
      <c r="F193" s="725"/>
      <c r="G193" s="726"/>
      <c r="H193" s="516" t="s">
        <v>943</v>
      </c>
      <c r="I193" s="517"/>
      <c r="J193" s="518"/>
      <c r="K193" s="518"/>
      <c r="L193" s="534">
        <f>L67+L121</f>
        <v>0.26100000000000001</v>
      </c>
      <c r="M193" s="534">
        <f>M67+M121</f>
        <v>4.4909999999999997</v>
      </c>
      <c r="N193" s="534">
        <f t="shared" ref="N193:S193" si="64">N67+N121</f>
        <v>0.26900000000000002</v>
      </c>
      <c r="O193" s="534">
        <f t="shared" si="64"/>
        <v>6.8471333333333373</v>
      </c>
      <c r="P193" s="534">
        <f t="shared" si="64"/>
        <v>0.26900000000000002</v>
      </c>
      <c r="Q193" s="534">
        <f t="shared" si="64"/>
        <v>2.2014480000000023</v>
      </c>
      <c r="R193" s="534">
        <f t="shared" si="64"/>
        <v>0.79900000000000004</v>
      </c>
      <c r="S193" s="534">
        <f t="shared" si="64"/>
        <v>13.53958133333334</v>
      </c>
    </row>
    <row r="194" spans="1:19" s="490" customFormat="1" ht="8.1" customHeight="1" x14ac:dyDescent="0.25">
      <c r="A194" s="722" t="s">
        <v>1145</v>
      </c>
      <c r="B194" s="723"/>
      <c r="C194" s="735" t="s">
        <v>1146</v>
      </c>
      <c r="D194" s="736"/>
      <c r="E194" s="736"/>
      <c r="F194" s="736"/>
      <c r="G194" s="737"/>
      <c r="H194" s="516" t="s">
        <v>943</v>
      </c>
      <c r="I194" s="517"/>
      <c r="J194" s="518"/>
      <c r="K194" s="518"/>
      <c r="L194" s="534">
        <f t="shared" ref="L194:S194" si="65">L121</f>
        <v>0</v>
      </c>
      <c r="M194" s="534">
        <f t="shared" si="65"/>
        <v>4.3460000000000001</v>
      </c>
      <c r="N194" s="534">
        <f t="shared" si="65"/>
        <v>0</v>
      </c>
      <c r="O194" s="534">
        <f t="shared" si="65"/>
        <v>6.5781333333333372</v>
      </c>
      <c r="P194" s="534">
        <f t="shared" si="65"/>
        <v>0</v>
      </c>
      <c r="Q194" s="534">
        <f t="shared" si="65"/>
        <v>1.9324480000000024</v>
      </c>
      <c r="R194" s="534">
        <f t="shared" si="65"/>
        <v>0</v>
      </c>
      <c r="S194" s="534">
        <f t="shared" si="65"/>
        <v>12.85658133333334</v>
      </c>
    </row>
    <row r="195" spans="1:19" s="490" customFormat="1" ht="8.1" customHeight="1" x14ac:dyDescent="0.25">
      <c r="A195" s="722" t="s">
        <v>1147</v>
      </c>
      <c r="B195" s="723"/>
      <c r="C195" s="724" t="s">
        <v>1148</v>
      </c>
      <c r="D195" s="725"/>
      <c r="E195" s="725"/>
      <c r="F195" s="725"/>
      <c r="G195" s="726"/>
      <c r="H195" s="516" t="s">
        <v>943</v>
      </c>
      <c r="I195" s="517"/>
      <c r="J195" s="518"/>
      <c r="K195" s="518"/>
      <c r="L195" s="534">
        <f>L57*1.2</f>
        <v>10.164</v>
      </c>
      <c r="M195" s="534">
        <f>4.622+0.505</f>
        <v>5.1269999999999998</v>
      </c>
      <c r="N195" s="534">
        <f t="shared" ref="N195:S195" si="66">N57*1.2</f>
        <v>15.9984</v>
      </c>
      <c r="O195" s="534">
        <f t="shared" si="66"/>
        <v>15.9984</v>
      </c>
      <c r="P195" s="534">
        <f t="shared" si="66"/>
        <v>16.424399999999999</v>
      </c>
      <c r="Q195" s="534">
        <f t="shared" si="66"/>
        <v>16.424399999999999</v>
      </c>
      <c r="R195" s="534">
        <f t="shared" si="66"/>
        <v>42.586799999999997</v>
      </c>
      <c r="S195" s="534">
        <f t="shared" si="66"/>
        <v>36.961199999999998</v>
      </c>
    </row>
    <row r="196" spans="1:19" s="490" customFormat="1" ht="8.1" customHeight="1" x14ac:dyDescent="0.25">
      <c r="A196" s="722" t="s">
        <v>1149</v>
      </c>
      <c r="B196" s="723"/>
      <c r="C196" s="724" t="s">
        <v>1150</v>
      </c>
      <c r="D196" s="725"/>
      <c r="E196" s="725"/>
      <c r="F196" s="725"/>
      <c r="G196" s="726"/>
      <c r="H196" s="516" t="s">
        <v>943</v>
      </c>
      <c r="I196" s="517"/>
      <c r="J196" s="518"/>
      <c r="K196" s="518"/>
      <c r="L196" s="534">
        <f>L64*1.2</f>
        <v>4.9127999999999998</v>
      </c>
      <c r="M196" s="534">
        <v>24.689599999999977</v>
      </c>
      <c r="N196" s="534">
        <f t="shared" ref="N196:S196" si="67">N64*1.2</f>
        <v>7.7327999999999992</v>
      </c>
      <c r="O196" s="534">
        <f t="shared" si="67"/>
        <v>7.7327999999999992</v>
      </c>
      <c r="P196" s="534">
        <f t="shared" si="67"/>
        <v>7.9391999999999996</v>
      </c>
      <c r="Q196" s="534">
        <f t="shared" si="67"/>
        <v>7.9391999999999996</v>
      </c>
      <c r="R196" s="534">
        <f t="shared" si="67"/>
        <v>20.584799999999998</v>
      </c>
      <c r="S196" s="534">
        <f t="shared" si="67"/>
        <v>58.066800000000001</v>
      </c>
    </row>
    <row r="197" spans="1:19" s="490" customFormat="1" ht="8.1" customHeight="1" x14ac:dyDescent="0.25">
      <c r="A197" s="722" t="s">
        <v>1151</v>
      </c>
      <c r="B197" s="723"/>
      <c r="C197" s="724" t="s">
        <v>1152</v>
      </c>
      <c r="D197" s="725"/>
      <c r="E197" s="725"/>
      <c r="F197" s="725"/>
      <c r="G197" s="726"/>
      <c r="H197" s="516" t="s">
        <v>943</v>
      </c>
      <c r="I197" s="517"/>
      <c r="J197" s="518"/>
      <c r="K197" s="518"/>
      <c r="L197" s="534">
        <f t="shared" ref="L197:S197" si="68">L72*1.2</f>
        <v>14.3508</v>
      </c>
      <c r="M197" s="534">
        <f t="shared" si="68"/>
        <v>25.959599999999998</v>
      </c>
      <c r="N197" s="534">
        <f t="shared" si="68"/>
        <v>20.5152</v>
      </c>
      <c r="O197" s="534">
        <f t="shared" si="68"/>
        <v>20.5152</v>
      </c>
      <c r="P197" s="534">
        <f t="shared" si="68"/>
        <v>20.5152</v>
      </c>
      <c r="Q197" s="534">
        <f t="shared" si="68"/>
        <v>20.5152</v>
      </c>
      <c r="R197" s="534">
        <f t="shared" si="68"/>
        <v>55.381199999999993</v>
      </c>
      <c r="S197" s="534">
        <f t="shared" si="68"/>
        <v>66.989999999999995</v>
      </c>
    </row>
    <row r="198" spans="1:19" s="490" customFormat="1" ht="16.5" customHeight="1" x14ac:dyDescent="0.25">
      <c r="A198" s="703" t="s">
        <v>1153</v>
      </c>
      <c r="B198" s="704"/>
      <c r="C198" s="705" t="s">
        <v>1154</v>
      </c>
      <c r="D198" s="706"/>
      <c r="E198" s="706"/>
      <c r="F198" s="706"/>
      <c r="G198" s="707"/>
      <c r="H198" s="491" t="s">
        <v>943</v>
      </c>
      <c r="I198" s="492"/>
      <c r="J198" s="493"/>
      <c r="K198" s="493"/>
      <c r="L198" s="493"/>
      <c r="M198" s="493"/>
      <c r="N198" s="493"/>
      <c r="O198" s="493"/>
      <c r="P198" s="493"/>
      <c r="Q198" s="493"/>
      <c r="R198" s="493"/>
      <c r="S198" s="491"/>
    </row>
    <row r="199" spans="1:19" s="490" customFormat="1" ht="8.1" customHeight="1" x14ac:dyDescent="0.25">
      <c r="A199" s="722" t="s">
        <v>1155</v>
      </c>
      <c r="B199" s="723"/>
      <c r="C199" s="724" t="s">
        <v>1156</v>
      </c>
      <c r="D199" s="725"/>
      <c r="E199" s="725"/>
      <c r="F199" s="725"/>
      <c r="G199" s="726"/>
      <c r="H199" s="516" t="s">
        <v>943</v>
      </c>
      <c r="I199" s="517"/>
      <c r="J199" s="518"/>
      <c r="K199" s="518"/>
      <c r="L199" s="518">
        <f t="shared" ref="L199:S199" si="69">(L58+L71+L73)*1.2</f>
        <v>5.8079999999999998</v>
      </c>
      <c r="M199" s="518">
        <f t="shared" si="69"/>
        <v>4.7351999999999999</v>
      </c>
      <c r="N199" s="518">
        <f t="shared" si="69"/>
        <v>9.1427999999999976</v>
      </c>
      <c r="O199" s="518">
        <f t="shared" si="69"/>
        <v>9.1427999999999976</v>
      </c>
      <c r="P199" s="518">
        <f t="shared" si="69"/>
        <v>9.3864000000000001</v>
      </c>
      <c r="Q199" s="518">
        <f t="shared" si="69"/>
        <v>9.3864000000000001</v>
      </c>
      <c r="R199" s="518">
        <f t="shared" si="69"/>
        <v>24.337200000000003</v>
      </c>
      <c r="S199" s="518">
        <f t="shared" si="69"/>
        <v>23.264399999999998</v>
      </c>
    </row>
    <row r="200" spans="1:19" s="490" customFormat="1" ht="9" customHeight="1" x14ac:dyDescent="0.25">
      <c r="A200" s="703" t="s">
        <v>611</v>
      </c>
      <c r="B200" s="704"/>
      <c r="C200" s="772" t="s">
        <v>1157</v>
      </c>
      <c r="D200" s="773"/>
      <c r="E200" s="773"/>
      <c r="F200" s="773"/>
      <c r="G200" s="774"/>
      <c r="H200" s="491" t="s">
        <v>943</v>
      </c>
      <c r="I200" s="492"/>
      <c r="J200" s="493"/>
      <c r="K200" s="493"/>
      <c r="L200" s="493"/>
      <c r="M200" s="493"/>
      <c r="N200" s="493"/>
      <c r="O200" s="493"/>
      <c r="P200" s="493"/>
      <c r="Q200" s="493"/>
      <c r="R200" s="493"/>
      <c r="S200" s="491"/>
    </row>
    <row r="201" spans="1:19" s="490" customFormat="1" ht="8.1" customHeight="1" x14ac:dyDescent="0.25">
      <c r="A201" s="703" t="s">
        <v>1158</v>
      </c>
      <c r="B201" s="704"/>
      <c r="C201" s="705" t="s">
        <v>1159</v>
      </c>
      <c r="D201" s="706"/>
      <c r="E201" s="706"/>
      <c r="F201" s="706"/>
      <c r="G201" s="707"/>
      <c r="H201" s="491" t="s">
        <v>943</v>
      </c>
      <c r="I201" s="492"/>
      <c r="J201" s="493"/>
      <c r="K201" s="493"/>
      <c r="L201" s="493"/>
      <c r="M201" s="493"/>
      <c r="N201" s="493"/>
      <c r="O201" s="493"/>
      <c r="P201" s="493"/>
      <c r="Q201" s="493"/>
      <c r="R201" s="493"/>
      <c r="S201" s="491"/>
    </row>
    <row r="202" spans="1:19" s="490" customFormat="1" ht="8.1" customHeight="1" x14ac:dyDescent="0.25">
      <c r="A202" s="703" t="s">
        <v>1160</v>
      </c>
      <c r="B202" s="704"/>
      <c r="C202" s="705" t="s">
        <v>1161</v>
      </c>
      <c r="D202" s="706"/>
      <c r="E202" s="706"/>
      <c r="F202" s="706"/>
      <c r="G202" s="707"/>
      <c r="H202" s="491" t="s">
        <v>943</v>
      </c>
      <c r="I202" s="492"/>
      <c r="J202" s="493"/>
      <c r="K202" s="493"/>
      <c r="L202" s="493"/>
      <c r="M202" s="493"/>
      <c r="N202" s="493"/>
      <c r="O202" s="493"/>
      <c r="P202" s="493"/>
      <c r="Q202" s="493"/>
      <c r="R202" s="493"/>
      <c r="S202" s="491"/>
    </row>
    <row r="203" spans="1:19" s="490" customFormat="1" ht="16.5" customHeight="1" x14ac:dyDescent="0.25">
      <c r="A203" s="703" t="s">
        <v>1162</v>
      </c>
      <c r="B203" s="704"/>
      <c r="C203" s="708" t="s">
        <v>1163</v>
      </c>
      <c r="D203" s="709"/>
      <c r="E203" s="709"/>
      <c r="F203" s="709"/>
      <c r="G203" s="710"/>
      <c r="H203" s="491" t="s">
        <v>943</v>
      </c>
      <c r="I203" s="492"/>
      <c r="J203" s="493"/>
      <c r="K203" s="493"/>
      <c r="L203" s="493"/>
      <c r="M203" s="493"/>
      <c r="N203" s="493"/>
      <c r="O203" s="493"/>
      <c r="P203" s="493"/>
      <c r="Q203" s="493"/>
      <c r="R203" s="493"/>
      <c r="S203" s="491"/>
    </row>
    <row r="204" spans="1:19" s="490" customFormat="1" ht="8.1" customHeight="1" x14ac:dyDescent="0.25">
      <c r="A204" s="703" t="s">
        <v>1164</v>
      </c>
      <c r="B204" s="704"/>
      <c r="C204" s="719" t="s">
        <v>1165</v>
      </c>
      <c r="D204" s="720"/>
      <c r="E204" s="720"/>
      <c r="F204" s="720"/>
      <c r="G204" s="721"/>
      <c r="H204" s="491" t="s">
        <v>943</v>
      </c>
      <c r="I204" s="492"/>
      <c r="J204" s="493"/>
      <c r="K204" s="493"/>
      <c r="L204" s="493"/>
      <c r="M204" s="493"/>
      <c r="N204" s="493"/>
      <c r="O204" s="493"/>
      <c r="P204" s="493"/>
      <c r="Q204" s="493"/>
      <c r="R204" s="493"/>
      <c r="S204" s="491"/>
    </row>
    <row r="205" spans="1:19" s="490" customFormat="1" ht="8.1" customHeight="1" x14ac:dyDescent="0.25">
      <c r="A205" s="703" t="s">
        <v>1166</v>
      </c>
      <c r="B205" s="704"/>
      <c r="C205" s="719" t="s">
        <v>1167</v>
      </c>
      <c r="D205" s="720"/>
      <c r="E205" s="720"/>
      <c r="F205" s="720"/>
      <c r="G205" s="721"/>
      <c r="H205" s="491" t="s">
        <v>943</v>
      </c>
      <c r="I205" s="492"/>
      <c r="J205" s="493"/>
      <c r="K205" s="493"/>
      <c r="L205" s="493"/>
      <c r="M205" s="493"/>
      <c r="N205" s="493"/>
      <c r="O205" s="493"/>
      <c r="P205" s="493"/>
      <c r="Q205" s="493"/>
      <c r="R205" s="493"/>
      <c r="S205" s="491"/>
    </row>
    <row r="206" spans="1:19" s="490" customFormat="1" ht="8.1" customHeight="1" x14ac:dyDescent="0.25">
      <c r="A206" s="703" t="s">
        <v>1168</v>
      </c>
      <c r="B206" s="704"/>
      <c r="C206" s="705" t="s">
        <v>1169</v>
      </c>
      <c r="D206" s="706"/>
      <c r="E206" s="706"/>
      <c r="F206" s="706"/>
      <c r="G206" s="707"/>
      <c r="H206" s="491" t="s">
        <v>943</v>
      </c>
      <c r="I206" s="492"/>
      <c r="J206" s="493"/>
      <c r="K206" s="493"/>
      <c r="L206" s="493"/>
      <c r="M206" s="493"/>
      <c r="N206" s="493"/>
      <c r="O206" s="493"/>
      <c r="P206" s="493"/>
      <c r="Q206" s="493"/>
      <c r="R206" s="493"/>
      <c r="S206" s="491"/>
    </row>
    <row r="207" spans="1:19" s="490" customFormat="1" x14ac:dyDescent="0.25">
      <c r="A207" s="727" t="s">
        <v>615</v>
      </c>
      <c r="B207" s="728"/>
      <c r="C207" s="729" t="s">
        <v>1170</v>
      </c>
      <c r="D207" s="730"/>
      <c r="E207" s="730"/>
      <c r="F207" s="730"/>
      <c r="G207" s="731"/>
      <c r="H207" s="522" t="s">
        <v>943</v>
      </c>
      <c r="I207" s="523"/>
      <c r="J207" s="524"/>
      <c r="K207" s="524"/>
      <c r="L207" s="535">
        <f>L208</f>
        <v>5.9735999999999994</v>
      </c>
      <c r="M207" s="535">
        <f t="shared" ref="M207:Q207" si="70">M208</f>
        <v>43.124600000000001</v>
      </c>
      <c r="N207" s="535">
        <f t="shared" si="70"/>
        <v>12.5412</v>
      </c>
      <c r="O207" s="535">
        <f t="shared" si="70"/>
        <v>41.061039999999991</v>
      </c>
      <c r="P207" s="535">
        <f t="shared" si="70"/>
        <v>3.2880000000000003</v>
      </c>
      <c r="Q207" s="535">
        <f t="shared" si="70"/>
        <v>13.030799999999999</v>
      </c>
      <c r="R207" s="535">
        <f t="shared" ref="R207" si="71">R208</f>
        <v>21.802800000000001</v>
      </c>
      <c r="S207" s="535">
        <f t="shared" ref="S207" si="72">S208</f>
        <v>97.216440000000006</v>
      </c>
    </row>
    <row r="208" spans="1:19" s="490" customFormat="1" ht="8.1" customHeight="1" x14ac:dyDescent="0.25">
      <c r="A208" s="722" t="s">
        <v>1171</v>
      </c>
      <c r="B208" s="723"/>
      <c r="C208" s="724" t="s">
        <v>1172</v>
      </c>
      <c r="D208" s="725"/>
      <c r="E208" s="725"/>
      <c r="F208" s="725"/>
      <c r="G208" s="726"/>
      <c r="H208" s="516" t="s">
        <v>943</v>
      </c>
      <c r="I208" s="517"/>
      <c r="J208" s="518"/>
      <c r="K208" s="518"/>
      <c r="L208" s="534">
        <f>SUM(L209:L214)</f>
        <v>5.9735999999999994</v>
      </c>
      <c r="M208" s="534">
        <f t="shared" ref="M208:Q208" si="73">SUM(M209:M214)</f>
        <v>43.124600000000001</v>
      </c>
      <c r="N208" s="534">
        <f t="shared" si="73"/>
        <v>12.5412</v>
      </c>
      <c r="O208" s="534">
        <f t="shared" si="73"/>
        <v>41.061039999999991</v>
      </c>
      <c r="P208" s="534">
        <f t="shared" si="73"/>
        <v>3.2880000000000003</v>
      </c>
      <c r="Q208" s="534">
        <f t="shared" si="73"/>
        <v>13.030799999999999</v>
      </c>
      <c r="R208" s="534">
        <f t="shared" ref="R208" si="74">SUM(R209:R214)</f>
        <v>21.802800000000001</v>
      </c>
      <c r="S208" s="534">
        <f t="shared" ref="S208" si="75">SUM(S209:S214)</f>
        <v>97.216440000000006</v>
      </c>
    </row>
    <row r="209" spans="1:19" s="490" customFormat="1" ht="8.1" customHeight="1" x14ac:dyDescent="0.25">
      <c r="A209" s="722" t="s">
        <v>1173</v>
      </c>
      <c r="B209" s="723"/>
      <c r="C209" s="735" t="s">
        <v>1174</v>
      </c>
      <c r="D209" s="736"/>
      <c r="E209" s="736"/>
      <c r="F209" s="736"/>
      <c r="G209" s="737"/>
      <c r="H209" s="516" t="s">
        <v>943</v>
      </c>
      <c r="I209" s="517"/>
      <c r="J209" s="518"/>
      <c r="K209" s="518"/>
      <c r="L209" s="534">
        <f>L369*1.2</f>
        <v>5.9735999999999994</v>
      </c>
      <c r="M209" s="534">
        <f t="shared" ref="M209:Q209" si="76">M369*1.2</f>
        <v>5.9735999999999994</v>
      </c>
      <c r="N209" s="534">
        <f t="shared" si="76"/>
        <v>12.5412</v>
      </c>
      <c r="O209" s="534">
        <f t="shared" si="76"/>
        <v>12.072000000000001</v>
      </c>
      <c r="P209" s="534">
        <f>P369*1.2</f>
        <v>3.2880000000000003</v>
      </c>
      <c r="Q209" s="534">
        <f t="shared" si="76"/>
        <v>13.030799999999999</v>
      </c>
      <c r="R209" s="534">
        <f>L209+N209+P209</f>
        <v>21.802800000000001</v>
      </c>
      <c r="S209" s="534">
        <f>M209+O209+Q209</f>
        <v>31.0764</v>
      </c>
    </row>
    <row r="210" spans="1:19" s="490" customFormat="1" ht="8.1" customHeight="1" x14ac:dyDescent="0.25">
      <c r="A210" s="722" t="s">
        <v>1175</v>
      </c>
      <c r="B210" s="723"/>
      <c r="C210" s="735" t="s">
        <v>1176</v>
      </c>
      <c r="D210" s="736"/>
      <c r="E210" s="736"/>
      <c r="F210" s="736"/>
      <c r="G210" s="737"/>
      <c r="H210" s="516" t="s">
        <v>943</v>
      </c>
      <c r="I210" s="517"/>
      <c r="J210" s="518"/>
      <c r="K210" s="518"/>
      <c r="L210" s="534">
        <f>L28*1.2</f>
        <v>0</v>
      </c>
      <c r="M210" s="534">
        <v>25.795999999999999</v>
      </c>
      <c r="N210" s="534">
        <f>N28*1.2</f>
        <v>0</v>
      </c>
      <c r="O210" s="534">
        <f>O28*1.2</f>
        <v>24.038</v>
      </c>
      <c r="P210" s="534">
        <f>P28*1.2</f>
        <v>0</v>
      </c>
      <c r="Q210" s="534">
        <f>Q28*1.2</f>
        <v>0</v>
      </c>
      <c r="R210" s="534">
        <f>L210+N210+P210</f>
        <v>0</v>
      </c>
      <c r="S210" s="534">
        <f>M210+O210+Q210</f>
        <v>49.834000000000003</v>
      </c>
    </row>
    <row r="211" spans="1:19" s="490" customFormat="1" ht="8.1" customHeight="1" x14ac:dyDescent="0.25">
      <c r="A211" s="703" t="s">
        <v>1177</v>
      </c>
      <c r="B211" s="704"/>
      <c r="C211" s="708" t="s">
        <v>1178</v>
      </c>
      <c r="D211" s="709"/>
      <c r="E211" s="709"/>
      <c r="F211" s="709"/>
      <c r="G211" s="710"/>
      <c r="H211" s="491" t="s">
        <v>943</v>
      </c>
      <c r="I211" s="492"/>
      <c r="J211" s="493"/>
      <c r="K211" s="493"/>
      <c r="L211" s="537"/>
      <c r="M211" s="537"/>
      <c r="N211" s="537"/>
      <c r="O211" s="537"/>
      <c r="P211" s="537"/>
      <c r="Q211" s="537"/>
      <c r="R211" s="537"/>
      <c r="S211" s="538"/>
    </row>
    <row r="212" spans="1:19" s="490" customFormat="1" ht="8.1" customHeight="1" x14ac:dyDescent="0.25">
      <c r="A212" s="722" t="s">
        <v>1179</v>
      </c>
      <c r="B212" s="723"/>
      <c r="C212" s="735" t="s">
        <v>1180</v>
      </c>
      <c r="D212" s="736"/>
      <c r="E212" s="736"/>
      <c r="F212" s="736"/>
      <c r="G212" s="737"/>
      <c r="H212" s="516" t="s">
        <v>943</v>
      </c>
      <c r="I212" s="517"/>
      <c r="J212" s="518"/>
      <c r="K212" s="518"/>
      <c r="L212" s="534">
        <f>L120*0.8*1.2</f>
        <v>0</v>
      </c>
      <c r="M212" s="534">
        <v>11.355</v>
      </c>
      <c r="N212" s="534">
        <f>N120*0.8*1.2</f>
        <v>0</v>
      </c>
      <c r="O212" s="534">
        <v>4.9510399999999954</v>
      </c>
      <c r="P212" s="534">
        <f>P120*0.8*1.2</f>
        <v>0</v>
      </c>
      <c r="Q212" s="534">
        <f>Q120*0.8*1.2</f>
        <v>0</v>
      </c>
      <c r="R212" s="534">
        <f>L212+N212+P212</f>
        <v>0</v>
      </c>
      <c r="S212" s="534">
        <f>M212+O212+Q212</f>
        <v>16.306039999999996</v>
      </c>
    </row>
    <row r="213" spans="1:19" s="490" customFormat="1" ht="8.1" customHeight="1" x14ac:dyDescent="0.25">
      <c r="A213" s="703" t="s">
        <v>1181</v>
      </c>
      <c r="B213" s="704"/>
      <c r="C213" s="708" t="s">
        <v>1182</v>
      </c>
      <c r="D213" s="709"/>
      <c r="E213" s="709"/>
      <c r="F213" s="709"/>
      <c r="G213" s="710"/>
      <c r="H213" s="491" t="s">
        <v>943</v>
      </c>
      <c r="I213" s="492"/>
      <c r="J213" s="493"/>
      <c r="K213" s="493"/>
      <c r="L213" s="537"/>
      <c r="M213" s="537"/>
      <c r="N213" s="537"/>
      <c r="O213" s="537"/>
      <c r="P213" s="537"/>
      <c r="Q213" s="537"/>
      <c r="R213" s="537"/>
      <c r="S213" s="538"/>
    </row>
    <row r="214" spans="1:19" s="490" customFormat="1" ht="8.1" customHeight="1" x14ac:dyDescent="0.25">
      <c r="A214" s="722" t="s">
        <v>1183</v>
      </c>
      <c r="B214" s="723"/>
      <c r="C214" s="735" t="s">
        <v>1184</v>
      </c>
      <c r="D214" s="736"/>
      <c r="E214" s="736"/>
      <c r="F214" s="736"/>
      <c r="G214" s="737"/>
      <c r="H214" s="516" t="s">
        <v>943</v>
      </c>
      <c r="I214" s="517"/>
      <c r="J214" s="518"/>
      <c r="K214" s="518"/>
      <c r="L214" s="534"/>
      <c r="M214" s="534"/>
      <c r="N214" s="534"/>
      <c r="O214" s="534"/>
      <c r="P214" s="534"/>
      <c r="Q214" s="534"/>
      <c r="R214" s="534"/>
      <c r="S214" s="542"/>
    </row>
    <row r="215" spans="1:19" s="490" customFormat="1" ht="8.1" customHeight="1" x14ac:dyDescent="0.25">
      <c r="A215" s="703" t="s">
        <v>1185</v>
      </c>
      <c r="B215" s="704"/>
      <c r="C215" s="705" t="s">
        <v>1186</v>
      </c>
      <c r="D215" s="706"/>
      <c r="E215" s="706"/>
      <c r="F215" s="706"/>
      <c r="G215" s="707"/>
      <c r="H215" s="491" t="s">
        <v>943</v>
      </c>
      <c r="I215" s="492"/>
      <c r="J215" s="493"/>
      <c r="K215" s="493"/>
      <c r="L215" s="493"/>
      <c r="M215" s="493"/>
      <c r="N215" s="493"/>
      <c r="O215" s="493"/>
      <c r="P215" s="493"/>
      <c r="Q215" s="493"/>
      <c r="R215" s="493"/>
      <c r="S215" s="491"/>
    </row>
    <row r="216" spans="1:19" s="490" customFormat="1" ht="8.1" customHeight="1" x14ac:dyDescent="0.25">
      <c r="A216" s="703" t="s">
        <v>1187</v>
      </c>
      <c r="B216" s="704"/>
      <c r="C216" s="705" t="s">
        <v>1188</v>
      </c>
      <c r="D216" s="706"/>
      <c r="E216" s="706"/>
      <c r="F216" s="706"/>
      <c r="G216" s="707"/>
      <c r="H216" s="491" t="s">
        <v>943</v>
      </c>
      <c r="I216" s="492"/>
      <c r="J216" s="493"/>
      <c r="K216" s="493"/>
      <c r="L216" s="493"/>
      <c r="M216" s="493"/>
      <c r="N216" s="493"/>
      <c r="O216" s="493"/>
      <c r="P216" s="493"/>
      <c r="Q216" s="493"/>
      <c r="R216" s="493"/>
      <c r="S216" s="491"/>
    </row>
    <row r="217" spans="1:19" s="490" customFormat="1" ht="8.1" customHeight="1" x14ac:dyDescent="0.25">
      <c r="A217" s="703" t="s">
        <v>1189</v>
      </c>
      <c r="B217" s="704"/>
      <c r="C217" s="705" t="s">
        <v>1017</v>
      </c>
      <c r="D217" s="706"/>
      <c r="E217" s="706"/>
      <c r="F217" s="706"/>
      <c r="G217" s="707"/>
      <c r="H217" s="491" t="s">
        <v>124</v>
      </c>
      <c r="I217" s="492"/>
      <c r="J217" s="493"/>
      <c r="K217" s="493"/>
      <c r="L217" s="493"/>
      <c r="M217" s="493"/>
      <c r="N217" s="493"/>
      <c r="O217" s="493"/>
      <c r="P217" s="493"/>
      <c r="Q217" s="493"/>
      <c r="R217" s="493"/>
      <c r="S217" s="491"/>
    </row>
    <row r="218" spans="1:19" s="490" customFormat="1" ht="16.5" customHeight="1" x14ac:dyDescent="0.25">
      <c r="A218" s="703" t="s">
        <v>1190</v>
      </c>
      <c r="B218" s="704"/>
      <c r="C218" s="708" t="s">
        <v>1191</v>
      </c>
      <c r="D218" s="709"/>
      <c r="E218" s="709"/>
      <c r="F218" s="709"/>
      <c r="G218" s="710"/>
      <c r="H218" s="491" t="s">
        <v>943</v>
      </c>
      <c r="I218" s="492"/>
      <c r="J218" s="493"/>
      <c r="K218" s="493"/>
      <c r="L218" s="493"/>
      <c r="M218" s="493"/>
      <c r="N218" s="493"/>
      <c r="O218" s="493"/>
      <c r="P218" s="493"/>
      <c r="Q218" s="493"/>
      <c r="R218" s="493"/>
      <c r="S218" s="491"/>
    </row>
    <row r="219" spans="1:19" s="490" customFormat="1" x14ac:dyDescent="0.25">
      <c r="A219" s="727" t="s">
        <v>617</v>
      </c>
      <c r="B219" s="728"/>
      <c r="C219" s="729" t="s">
        <v>1192</v>
      </c>
      <c r="D219" s="730"/>
      <c r="E219" s="730"/>
      <c r="F219" s="730"/>
      <c r="G219" s="731"/>
      <c r="H219" s="522" t="s">
        <v>943</v>
      </c>
      <c r="I219" s="523"/>
      <c r="J219" s="524"/>
      <c r="K219" s="524"/>
      <c r="L219" s="524"/>
      <c r="M219" s="524"/>
      <c r="N219" s="524"/>
      <c r="O219" s="524"/>
      <c r="P219" s="524"/>
      <c r="Q219" s="524"/>
      <c r="R219" s="524"/>
      <c r="S219" s="522"/>
    </row>
    <row r="220" spans="1:19" s="490" customFormat="1" ht="8.1" customHeight="1" x14ac:dyDescent="0.25">
      <c r="A220" s="703" t="s">
        <v>1193</v>
      </c>
      <c r="B220" s="704"/>
      <c r="C220" s="705" t="s">
        <v>1194</v>
      </c>
      <c r="D220" s="706"/>
      <c r="E220" s="706"/>
      <c r="F220" s="706"/>
      <c r="G220" s="707"/>
      <c r="H220" s="491" t="s">
        <v>943</v>
      </c>
      <c r="I220" s="492"/>
      <c r="J220" s="493"/>
      <c r="K220" s="493"/>
      <c r="L220" s="493"/>
      <c r="M220" s="493"/>
      <c r="N220" s="493"/>
      <c r="O220" s="493"/>
      <c r="P220" s="493"/>
      <c r="Q220" s="493"/>
      <c r="R220" s="493"/>
      <c r="S220" s="491"/>
    </row>
    <row r="221" spans="1:19" s="490" customFormat="1" ht="8.1" customHeight="1" x14ac:dyDescent="0.25">
      <c r="A221" s="703" t="s">
        <v>1195</v>
      </c>
      <c r="B221" s="704"/>
      <c r="C221" s="705" t="s">
        <v>1196</v>
      </c>
      <c r="D221" s="706"/>
      <c r="E221" s="706"/>
      <c r="F221" s="706"/>
      <c r="G221" s="707"/>
      <c r="H221" s="491" t="s">
        <v>943</v>
      </c>
      <c r="I221" s="492"/>
      <c r="J221" s="493"/>
      <c r="K221" s="493"/>
      <c r="L221" s="493"/>
      <c r="M221" s="493"/>
      <c r="N221" s="493"/>
      <c r="O221" s="493"/>
      <c r="P221" s="493"/>
      <c r="Q221" s="493"/>
      <c r="R221" s="493"/>
      <c r="S221" s="491"/>
    </row>
    <row r="222" spans="1:19" s="490" customFormat="1" ht="8.1" customHeight="1" x14ac:dyDescent="0.25">
      <c r="A222" s="703" t="s">
        <v>1197</v>
      </c>
      <c r="B222" s="704"/>
      <c r="C222" s="708" t="s">
        <v>1198</v>
      </c>
      <c r="D222" s="709"/>
      <c r="E222" s="709"/>
      <c r="F222" s="709"/>
      <c r="G222" s="710"/>
      <c r="H222" s="491" t="s">
        <v>943</v>
      </c>
      <c r="I222" s="492"/>
      <c r="J222" s="493"/>
      <c r="K222" s="493"/>
      <c r="L222" s="493"/>
      <c r="M222" s="493"/>
      <c r="N222" s="493"/>
      <c r="O222" s="493"/>
      <c r="P222" s="493"/>
      <c r="Q222" s="493"/>
      <c r="R222" s="493"/>
      <c r="S222" s="491"/>
    </row>
    <row r="223" spans="1:19" s="490" customFormat="1" ht="8.1" customHeight="1" x14ac:dyDescent="0.25">
      <c r="A223" s="703" t="s">
        <v>1199</v>
      </c>
      <c r="B223" s="704"/>
      <c r="C223" s="708" t="s">
        <v>1200</v>
      </c>
      <c r="D223" s="709"/>
      <c r="E223" s="709"/>
      <c r="F223" s="709"/>
      <c r="G223" s="710"/>
      <c r="H223" s="491" t="s">
        <v>943</v>
      </c>
      <c r="I223" s="492"/>
      <c r="J223" s="493"/>
      <c r="K223" s="493"/>
      <c r="L223" s="493"/>
      <c r="M223" s="493"/>
      <c r="N223" s="493"/>
      <c r="O223" s="493"/>
      <c r="P223" s="493"/>
      <c r="Q223" s="493"/>
      <c r="R223" s="493"/>
      <c r="S223" s="491"/>
    </row>
    <row r="224" spans="1:19" s="490" customFormat="1" ht="8.1" customHeight="1" x14ac:dyDescent="0.25">
      <c r="A224" s="703" t="s">
        <v>1201</v>
      </c>
      <c r="B224" s="704"/>
      <c r="C224" s="708" t="s">
        <v>1202</v>
      </c>
      <c r="D224" s="709"/>
      <c r="E224" s="709"/>
      <c r="F224" s="709"/>
      <c r="G224" s="710"/>
      <c r="H224" s="491" t="s">
        <v>943</v>
      </c>
      <c r="I224" s="492"/>
      <c r="J224" s="493"/>
      <c r="K224" s="493"/>
      <c r="L224" s="493"/>
      <c r="M224" s="493"/>
      <c r="N224" s="493"/>
      <c r="O224" s="493"/>
      <c r="P224" s="493"/>
      <c r="Q224" s="493"/>
      <c r="R224" s="493"/>
      <c r="S224" s="491"/>
    </row>
    <row r="225" spans="1:19" s="490" customFormat="1" ht="8.1" customHeight="1" x14ac:dyDescent="0.25">
      <c r="A225" s="703" t="s">
        <v>1203</v>
      </c>
      <c r="B225" s="704"/>
      <c r="C225" s="705" t="s">
        <v>1204</v>
      </c>
      <c r="D225" s="706"/>
      <c r="E225" s="706"/>
      <c r="F225" s="706"/>
      <c r="G225" s="707"/>
      <c r="H225" s="491" t="s">
        <v>943</v>
      </c>
      <c r="I225" s="492"/>
      <c r="J225" s="493"/>
      <c r="K225" s="493"/>
      <c r="L225" s="493"/>
      <c r="M225" s="493"/>
      <c r="N225" s="493"/>
      <c r="O225" s="493"/>
      <c r="P225" s="493"/>
      <c r="Q225" s="493"/>
      <c r="R225" s="493"/>
      <c r="S225" s="491"/>
    </row>
    <row r="226" spans="1:19" s="490" customFormat="1" ht="8.1" customHeight="1" x14ac:dyDescent="0.25">
      <c r="A226" s="703" t="s">
        <v>1205</v>
      </c>
      <c r="B226" s="704"/>
      <c r="C226" s="705" t="s">
        <v>1206</v>
      </c>
      <c r="D226" s="706"/>
      <c r="E226" s="706"/>
      <c r="F226" s="706"/>
      <c r="G226" s="707"/>
      <c r="H226" s="491" t="s">
        <v>943</v>
      </c>
      <c r="I226" s="492"/>
      <c r="J226" s="493"/>
      <c r="K226" s="493"/>
      <c r="L226" s="493"/>
      <c r="M226" s="493"/>
      <c r="N226" s="493"/>
      <c r="O226" s="493"/>
      <c r="P226" s="493"/>
      <c r="Q226" s="493"/>
      <c r="R226" s="493"/>
      <c r="S226" s="491"/>
    </row>
    <row r="227" spans="1:19" s="490" customFormat="1" ht="8.1" customHeight="1" x14ac:dyDescent="0.25">
      <c r="A227" s="703" t="s">
        <v>1207</v>
      </c>
      <c r="B227" s="704"/>
      <c r="C227" s="708" t="s">
        <v>1208</v>
      </c>
      <c r="D227" s="709"/>
      <c r="E227" s="709"/>
      <c r="F227" s="709"/>
      <c r="G227" s="710"/>
      <c r="H227" s="491" t="s">
        <v>943</v>
      </c>
      <c r="I227" s="492"/>
      <c r="J227" s="493"/>
      <c r="K227" s="493"/>
      <c r="L227" s="493"/>
      <c r="M227" s="493"/>
      <c r="N227" s="493"/>
      <c r="O227" s="493"/>
      <c r="P227" s="493"/>
      <c r="Q227" s="493"/>
      <c r="R227" s="493"/>
      <c r="S227" s="491"/>
    </row>
    <row r="228" spans="1:19" s="490" customFormat="1" ht="8.1" customHeight="1" x14ac:dyDescent="0.25">
      <c r="A228" s="703" t="s">
        <v>1209</v>
      </c>
      <c r="B228" s="704"/>
      <c r="C228" s="708" t="s">
        <v>1210</v>
      </c>
      <c r="D228" s="709"/>
      <c r="E228" s="709"/>
      <c r="F228" s="709"/>
      <c r="G228" s="710"/>
      <c r="H228" s="491" t="s">
        <v>943</v>
      </c>
      <c r="I228" s="492"/>
      <c r="J228" s="493"/>
      <c r="K228" s="493"/>
      <c r="L228" s="493"/>
      <c r="M228" s="493"/>
      <c r="N228" s="493"/>
      <c r="O228" s="493"/>
      <c r="P228" s="493"/>
      <c r="Q228" s="493"/>
      <c r="R228" s="493"/>
      <c r="S228" s="491"/>
    </row>
    <row r="229" spans="1:19" s="490" customFormat="1" ht="8.1" customHeight="1" x14ac:dyDescent="0.25">
      <c r="A229" s="703" t="s">
        <v>1211</v>
      </c>
      <c r="B229" s="704"/>
      <c r="C229" s="705" t="s">
        <v>1212</v>
      </c>
      <c r="D229" s="706"/>
      <c r="E229" s="706"/>
      <c r="F229" s="706"/>
      <c r="G229" s="707"/>
      <c r="H229" s="491" t="s">
        <v>943</v>
      </c>
      <c r="I229" s="492"/>
      <c r="J229" s="493"/>
      <c r="K229" s="493"/>
      <c r="L229" s="493"/>
      <c r="M229" s="493"/>
      <c r="N229" s="493"/>
      <c r="O229" s="493"/>
      <c r="P229" s="493"/>
      <c r="Q229" s="493"/>
      <c r="R229" s="493"/>
      <c r="S229" s="491"/>
    </row>
    <row r="230" spans="1:19" s="490" customFormat="1" ht="8.1" customHeight="1" x14ac:dyDescent="0.25">
      <c r="A230" s="703" t="s">
        <v>1213</v>
      </c>
      <c r="B230" s="704"/>
      <c r="C230" s="705" t="s">
        <v>1214</v>
      </c>
      <c r="D230" s="706"/>
      <c r="E230" s="706"/>
      <c r="F230" s="706"/>
      <c r="G230" s="707"/>
      <c r="H230" s="491" t="s">
        <v>943</v>
      </c>
      <c r="I230" s="492"/>
      <c r="J230" s="493"/>
      <c r="K230" s="493"/>
      <c r="L230" s="493"/>
      <c r="M230" s="493"/>
      <c r="N230" s="493"/>
      <c r="O230" s="493"/>
      <c r="P230" s="493"/>
      <c r="Q230" s="493"/>
      <c r="R230" s="493"/>
      <c r="S230" s="491"/>
    </row>
    <row r="231" spans="1:19" s="490" customFormat="1" ht="8.1" customHeight="1" x14ac:dyDescent="0.25">
      <c r="A231" s="703" t="s">
        <v>1215</v>
      </c>
      <c r="B231" s="704"/>
      <c r="C231" s="705" t="s">
        <v>1216</v>
      </c>
      <c r="D231" s="706"/>
      <c r="E231" s="706"/>
      <c r="F231" s="706"/>
      <c r="G231" s="707"/>
      <c r="H231" s="491" t="s">
        <v>943</v>
      </c>
      <c r="I231" s="492"/>
      <c r="J231" s="493"/>
      <c r="K231" s="493"/>
      <c r="L231" s="493"/>
      <c r="M231" s="493"/>
      <c r="N231" s="493"/>
      <c r="O231" s="493"/>
      <c r="P231" s="493"/>
      <c r="Q231" s="493"/>
      <c r="R231" s="493"/>
      <c r="S231" s="491"/>
    </row>
    <row r="232" spans="1:19" s="490" customFormat="1" ht="8.1" customHeight="1" x14ac:dyDescent="0.25">
      <c r="A232" s="727" t="s">
        <v>621</v>
      </c>
      <c r="B232" s="728"/>
      <c r="C232" s="729" t="s">
        <v>1217</v>
      </c>
      <c r="D232" s="730"/>
      <c r="E232" s="730"/>
      <c r="F232" s="730"/>
      <c r="G232" s="731"/>
      <c r="H232" s="522" t="s">
        <v>943</v>
      </c>
      <c r="I232" s="523"/>
      <c r="J232" s="524"/>
      <c r="K232" s="524"/>
      <c r="L232" s="524"/>
      <c r="M232" s="524"/>
      <c r="N232" s="524"/>
      <c r="O232" s="524"/>
      <c r="P232" s="524"/>
      <c r="Q232" s="524"/>
      <c r="R232" s="524"/>
      <c r="S232" s="522"/>
    </row>
    <row r="233" spans="1:19" s="490" customFormat="1" ht="8.1" customHeight="1" x14ac:dyDescent="0.25">
      <c r="A233" s="703" t="s">
        <v>1218</v>
      </c>
      <c r="B233" s="704"/>
      <c r="C233" s="705" t="s">
        <v>1219</v>
      </c>
      <c r="D233" s="706"/>
      <c r="E233" s="706"/>
      <c r="F233" s="706"/>
      <c r="G233" s="707"/>
      <c r="H233" s="491" t="s">
        <v>943</v>
      </c>
      <c r="I233" s="492"/>
      <c r="J233" s="493"/>
      <c r="K233" s="493"/>
      <c r="L233" s="493"/>
      <c r="M233" s="493"/>
      <c r="N233" s="493"/>
      <c r="O233" s="493"/>
      <c r="P233" s="493"/>
      <c r="Q233" s="493"/>
      <c r="R233" s="493"/>
      <c r="S233" s="491"/>
    </row>
    <row r="234" spans="1:19" s="490" customFormat="1" ht="8.1" customHeight="1" x14ac:dyDescent="0.25">
      <c r="A234" s="703" t="s">
        <v>1220</v>
      </c>
      <c r="B234" s="704"/>
      <c r="C234" s="708" t="s">
        <v>1198</v>
      </c>
      <c r="D234" s="709"/>
      <c r="E234" s="709"/>
      <c r="F234" s="709"/>
      <c r="G234" s="710"/>
      <c r="H234" s="491" t="s">
        <v>943</v>
      </c>
      <c r="I234" s="492"/>
      <c r="J234" s="493"/>
      <c r="K234" s="493"/>
      <c r="L234" s="493"/>
      <c r="M234" s="493"/>
      <c r="N234" s="493"/>
      <c r="O234" s="493"/>
      <c r="P234" s="493"/>
      <c r="Q234" s="493"/>
      <c r="R234" s="493"/>
      <c r="S234" s="491"/>
    </row>
    <row r="235" spans="1:19" s="490" customFormat="1" ht="8.1" customHeight="1" x14ac:dyDescent="0.25">
      <c r="A235" s="703" t="s">
        <v>1221</v>
      </c>
      <c r="B235" s="704"/>
      <c r="C235" s="708" t="s">
        <v>1200</v>
      </c>
      <c r="D235" s="709"/>
      <c r="E235" s="709"/>
      <c r="F235" s="709"/>
      <c r="G235" s="710"/>
      <c r="H235" s="491" t="s">
        <v>943</v>
      </c>
      <c r="I235" s="492"/>
      <c r="J235" s="493"/>
      <c r="K235" s="493"/>
      <c r="L235" s="493"/>
      <c r="M235" s="493"/>
      <c r="N235" s="493"/>
      <c r="O235" s="493"/>
      <c r="P235" s="493"/>
      <c r="Q235" s="493"/>
      <c r="R235" s="493"/>
      <c r="S235" s="491"/>
    </row>
    <row r="236" spans="1:19" s="490" customFormat="1" ht="8.1" customHeight="1" x14ac:dyDescent="0.25">
      <c r="A236" s="703" t="s">
        <v>1222</v>
      </c>
      <c r="B236" s="704"/>
      <c r="C236" s="708" t="s">
        <v>1202</v>
      </c>
      <c r="D236" s="709"/>
      <c r="E236" s="709"/>
      <c r="F236" s="709"/>
      <c r="G236" s="710"/>
      <c r="H236" s="491" t="s">
        <v>943</v>
      </c>
      <c r="I236" s="492"/>
      <c r="J236" s="493"/>
      <c r="K236" s="493"/>
      <c r="L236" s="493"/>
      <c r="M236" s="493"/>
      <c r="N236" s="493"/>
      <c r="O236" s="493"/>
      <c r="P236" s="493"/>
      <c r="Q236" s="493"/>
      <c r="R236" s="493"/>
      <c r="S236" s="491"/>
    </row>
    <row r="237" spans="1:19" s="490" customFormat="1" ht="8.1" customHeight="1" x14ac:dyDescent="0.25">
      <c r="A237" s="703" t="s">
        <v>1223</v>
      </c>
      <c r="B237" s="704"/>
      <c r="C237" s="705" t="s">
        <v>594</v>
      </c>
      <c r="D237" s="706"/>
      <c r="E237" s="706"/>
      <c r="F237" s="706"/>
      <c r="G237" s="707"/>
      <c r="H237" s="491" t="s">
        <v>943</v>
      </c>
      <c r="I237" s="492"/>
      <c r="J237" s="493"/>
      <c r="K237" s="493"/>
      <c r="L237" s="493"/>
      <c r="M237" s="493"/>
      <c r="N237" s="493"/>
      <c r="O237" s="493"/>
      <c r="P237" s="493"/>
      <c r="Q237" s="493"/>
      <c r="R237" s="493"/>
      <c r="S237" s="491"/>
    </row>
    <row r="238" spans="1:19" s="490" customFormat="1" ht="8.1" customHeight="1" x14ac:dyDescent="0.25">
      <c r="A238" s="703" t="s">
        <v>1224</v>
      </c>
      <c r="B238" s="704"/>
      <c r="C238" s="705" t="s">
        <v>1225</v>
      </c>
      <c r="D238" s="706"/>
      <c r="E238" s="706"/>
      <c r="F238" s="706"/>
      <c r="G238" s="707"/>
      <c r="H238" s="491" t="s">
        <v>943</v>
      </c>
      <c r="I238" s="492"/>
      <c r="J238" s="493"/>
      <c r="K238" s="493"/>
      <c r="L238" s="493"/>
      <c r="M238" s="493"/>
      <c r="N238" s="493"/>
      <c r="O238" s="493"/>
      <c r="P238" s="493"/>
      <c r="Q238" s="493"/>
      <c r="R238" s="493"/>
      <c r="S238" s="491"/>
    </row>
    <row r="239" spans="1:19" s="490" customFormat="1" ht="16.5" customHeight="1" x14ac:dyDescent="0.25">
      <c r="A239" s="727" t="s">
        <v>623</v>
      </c>
      <c r="B239" s="728"/>
      <c r="C239" s="729" t="s">
        <v>1226</v>
      </c>
      <c r="D239" s="730"/>
      <c r="E239" s="730"/>
      <c r="F239" s="730"/>
      <c r="G239" s="731"/>
      <c r="H239" s="522" t="s">
        <v>943</v>
      </c>
      <c r="I239" s="523"/>
      <c r="J239" s="524"/>
      <c r="K239" s="524"/>
      <c r="L239" s="535">
        <f t="shared" ref="L239:S239" si="77">L164-L182</f>
        <v>6.796599999999998</v>
      </c>
      <c r="M239" s="535">
        <f t="shared" si="77"/>
        <v>49.031400000000005</v>
      </c>
      <c r="N239" s="535">
        <f t="shared" si="77"/>
        <v>15.913799999999995</v>
      </c>
      <c r="O239" s="535">
        <f t="shared" si="77"/>
        <v>46.048466666666656</v>
      </c>
      <c r="P239" s="535">
        <f t="shared" si="77"/>
        <v>13.85420000000002</v>
      </c>
      <c r="Q239" s="535">
        <f t="shared" si="77"/>
        <v>21.286840000000012</v>
      </c>
      <c r="R239" s="535">
        <f t="shared" si="77"/>
        <v>36.564600000000013</v>
      </c>
      <c r="S239" s="535">
        <f t="shared" si="77"/>
        <v>100.51330666666667</v>
      </c>
    </row>
    <row r="240" spans="1:19" s="490" customFormat="1" ht="17.25" customHeight="1" x14ac:dyDescent="0.25">
      <c r="A240" s="727" t="s">
        <v>626</v>
      </c>
      <c r="B240" s="728"/>
      <c r="C240" s="729" t="s">
        <v>1227</v>
      </c>
      <c r="D240" s="730"/>
      <c r="E240" s="730"/>
      <c r="F240" s="730"/>
      <c r="G240" s="731"/>
      <c r="H240" s="522" t="s">
        <v>943</v>
      </c>
      <c r="I240" s="523"/>
      <c r="J240" s="524"/>
      <c r="K240" s="524"/>
      <c r="L240" s="535">
        <f>L200-L207</f>
        <v>-5.9735999999999994</v>
      </c>
      <c r="M240" s="535">
        <f t="shared" ref="M240:S240" si="78">M200-M207</f>
        <v>-43.124600000000001</v>
      </c>
      <c r="N240" s="535">
        <f t="shared" si="78"/>
        <v>-12.5412</v>
      </c>
      <c r="O240" s="535">
        <f t="shared" si="78"/>
        <v>-41.061039999999991</v>
      </c>
      <c r="P240" s="535">
        <f>P200-P207</f>
        <v>-3.2880000000000003</v>
      </c>
      <c r="Q240" s="535">
        <f t="shared" si="78"/>
        <v>-13.030799999999999</v>
      </c>
      <c r="R240" s="535">
        <f t="shared" si="78"/>
        <v>-21.802800000000001</v>
      </c>
      <c r="S240" s="535">
        <f t="shared" si="78"/>
        <v>-97.216440000000006</v>
      </c>
    </row>
    <row r="241" spans="1:19" s="490" customFormat="1" ht="8.4499999999999993" customHeight="1" x14ac:dyDescent="0.25">
      <c r="A241" s="703" t="s">
        <v>1228</v>
      </c>
      <c r="B241" s="704"/>
      <c r="C241" s="705" t="s">
        <v>1229</v>
      </c>
      <c r="D241" s="706"/>
      <c r="E241" s="706"/>
      <c r="F241" s="706"/>
      <c r="G241" s="707"/>
      <c r="H241" s="491" t="s">
        <v>943</v>
      </c>
      <c r="I241" s="492"/>
      <c r="J241" s="493"/>
      <c r="K241" s="493"/>
      <c r="L241" s="493"/>
      <c r="M241" s="493"/>
      <c r="N241" s="493"/>
      <c r="O241" s="493"/>
      <c r="P241" s="493"/>
      <c r="Q241" s="493"/>
      <c r="R241" s="493"/>
      <c r="S241" s="491"/>
    </row>
    <row r="242" spans="1:19" s="490" customFormat="1" ht="8.4499999999999993" customHeight="1" x14ac:dyDescent="0.25">
      <c r="A242" s="703" t="s">
        <v>1230</v>
      </c>
      <c r="B242" s="704"/>
      <c r="C242" s="705" t="s">
        <v>1231</v>
      </c>
      <c r="D242" s="706"/>
      <c r="E242" s="706"/>
      <c r="F242" s="706"/>
      <c r="G242" s="707"/>
      <c r="H242" s="491" t="s">
        <v>943</v>
      </c>
      <c r="I242" s="492"/>
      <c r="J242" s="493"/>
      <c r="K242" s="493"/>
      <c r="L242" s="493"/>
      <c r="M242" s="493"/>
      <c r="N242" s="493"/>
      <c r="O242" s="493"/>
      <c r="P242" s="493"/>
      <c r="Q242" s="493"/>
      <c r="R242" s="493"/>
      <c r="S242" s="491"/>
    </row>
    <row r="243" spans="1:19" s="490" customFormat="1" ht="16.5" customHeight="1" x14ac:dyDescent="0.25">
      <c r="A243" s="703" t="s">
        <v>1232</v>
      </c>
      <c r="B243" s="704"/>
      <c r="C243" s="772" t="s">
        <v>1233</v>
      </c>
      <c r="D243" s="773"/>
      <c r="E243" s="773"/>
      <c r="F243" s="773"/>
      <c r="G243" s="774"/>
      <c r="H243" s="491" t="s">
        <v>943</v>
      </c>
      <c r="I243" s="492"/>
      <c r="J243" s="493"/>
      <c r="K243" s="493"/>
      <c r="L243" s="493"/>
      <c r="M243" s="493"/>
      <c r="N243" s="493"/>
      <c r="O243" s="493"/>
      <c r="P243" s="493"/>
      <c r="Q243" s="493"/>
      <c r="R243" s="493"/>
      <c r="S243" s="491"/>
    </row>
    <row r="244" spans="1:19" s="490" customFormat="1" ht="8.4499999999999993" customHeight="1" x14ac:dyDescent="0.25">
      <c r="A244" s="703" t="s">
        <v>1234</v>
      </c>
      <c r="B244" s="704"/>
      <c r="C244" s="705" t="s">
        <v>1235</v>
      </c>
      <c r="D244" s="706"/>
      <c r="E244" s="706"/>
      <c r="F244" s="706"/>
      <c r="G244" s="707"/>
      <c r="H244" s="491" t="s">
        <v>943</v>
      </c>
      <c r="I244" s="492"/>
      <c r="J244" s="493"/>
      <c r="K244" s="493"/>
      <c r="L244" s="493"/>
      <c r="M244" s="493"/>
      <c r="N244" s="493"/>
      <c r="O244" s="493"/>
      <c r="P244" s="493"/>
      <c r="Q244" s="493"/>
      <c r="R244" s="493"/>
      <c r="S244" s="491"/>
    </row>
    <row r="245" spans="1:19" s="490" customFormat="1" ht="8.4499999999999993" customHeight="1" x14ac:dyDescent="0.25">
      <c r="A245" s="703" t="s">
        <v>1236</v>
      </c>
      <c r="B245" s="704"/>
      <c r="C245" s="705" t="s">
        <v>1237</v>
      </c>
      <c r="D245" s="706"/>
      <c r="E245" s="706"/>
      <c r="F245" s="706"/>
      <c r="G245" s="707"/>
      <c r="H245" s="491" t="s">
        <v>943</v>
      </c>
      <c r="I245" s="492"/>
      <c r="J245" s="493"/>
      <c r="K245" s="493"/>
      <c r="L245" s="493"/>
      <c r="M245" s="493"/>
      <c r="N245" s="493"/>
      <c r="O245" s="493"/>
      <c r="P245" s="493"/>
      <c r="Q245" s="493"/>
      <c r="R245" s="493"/>
      <c r="S245" s="491"/>
    </row>
    <row r="246" spans="1:19" s="490" customFormat="1" ht="9" customHeight="1" x14ac:dyDescent="0.25">
      <c r="A246" s="727" t="s">
        <v>1238</v>
      </c>
      <c r="B246" s="728"/>
      <c r="C246" s="729" t="s">
        <v>1523</v>
      </c>
      <c r="D246" s="730"/>
      <c r="E246" s="730"/>
      <c r="F246" s="730"/>
      <c r="G246" s="731"/>
      <c r="H246" s="522" t="s">
        <v>943</v>
      </c>
      <c r="I246" s="523"/>
      <c r="J246" s="524"/>
      <c r="K246" s="524"/>
      <c r="L246" s="535">
        <v>0</v>
      </c>
      <c r="M246" s="535">
        <f t="shared" ref="M246:S246" si="79">-(M164/1.2*0.2-(M182-M191-M192-M193)/1.2*0.2-M207/1.2*0.2)</f>
        <v>-4.678799999999999</v>
      </c>
      <c r="N246" s="535">
        <f t="shared" si="79"/>
        <v>-3.2865999999999973</v>
      </c>
      <c r="O246" s="535">
        <f t="shared" si="79"/>
        <v>-4.9854266666666653</v>
      </c>
      <c r="P246" s="535">
        <f t="shared" si="79"/>
        <v>-4.540200000000004</v>
      </c>
      <c r="Q246" s="535">
        <f t="shared" si="79"/>
        <v>-4.4772480000000039</v>
      </c>
      <c r="R246" s="535">
        <f>-(R164/1.2*0.2-(R182-R191-R192-R193)/1.2*0.2-R207/1.2*0.2)</f>
        <v>-9.7098000000000049</v>
      </c>
      <c r="S246" s="535">
        <f t="shared" si="79"/>
        <v>-11.499241333333334</v>
      </c>
    </row>
    <row r="247" spans="1:19" s="490" customFormat="1" ht="9" customHeight="1" x14ac:dyDescent="0.25">
      <c r="A247" s="727" t="s">
        <v>1239</v>
      </c>
      <c r="B247" s="728"/>
      <c r="C247" s="729" t="s">
        <v>1240</v>
      </c>
      <c r="D247" s="730"/>
      <c r="E247" s="730"/>
      <c r="F247" s="730"/>
      <c r="G247" s="731"/>
      <c r="H247" s="522" t="s">
        <v>943</v>
      </c>
      <c r="I247" s="523"/>
      <c r="J247" s="524"/>
      <c r="K247" s="524"/>
      <c r="L247" s="535">
        <f>L239+L240+L243+L246</f>
        <v>0.82299999999999862</v>
      </c>
      <c r="M247" s="535">
        <f t="shared" ref="M247:S247" si="80">M239+M240+M243+M246</f>
        <v>1.2280000000000051</v>
      </c>
      <c r="N247" s="535">
        <f t="shared" si="80"/>
        <v>8.5999999999997634E-2</v>
      </c>
      <c r="O247" s="535">
        <f t="shared" si="80"/>
        <v>1.9999999999988916E-3</v>
      </c>
      <c r="P247" s="535">
        <f>P239+P240+P243+P246</f>
        <v>6.0260000000000158</v>
      </c>
      <c r="Q247" s="535">
        <f t="shared" si="80"/>
        <v>3.778792000000009</v>
      </c>
      <c r="R247" s="535">
        <f t="shared" si="80"/>
        <v>5.0520000000000067</v>
      </c>
      <c r="S247" s="535">
        <f t="shared" si="80"/>
        <v>-8.2023746666666746</v>
      </c>
    </row>
    <row r="248" spans="1:19" s="490" customFormat="1" ht="9" customHeight="1" x14ac:dyDescent="0.25">
      <c r="A248" s="703" t="s">
        <v>1241</v>
      </c>
      <c r="B248" s="704"/>
      <c r="C248" s="772" t="s">
        <v>1242</v>
      </c>
      <c r="D248" s="773"/>
      <c r="E248" s="773"/>
      <c r="F248" s="773"/>
      <c r="G248" s="774"/>
      <c r="H248" s="491" t="s">
        <v>943</v>
      </c>
      <c r="I248" s="492"/>
      <c r="J248" s="493"/>
      <c r="K248" s="493"/>
      <c r="L248" s="493">
        <v>0.82</v>
      </c>
      <c r="M248" s="493">
        <v>0.82</v>
      </c>
      <c r="N248" s="537">
        <f>L249</f>
        <v>1.6429999999999985</v>
      </c>
      <c r="O248" s="537">
        <f>M249</f>
        <v>2.0480000000000049</v>
      </c>
      <c r="P248" s="537">
        <f>N249</f>
        <v>1.7289999999999961</v>
      </c>
      <c r="Q248" s="537">
        <f>O249</f>
        <v>2.0500000000000038</v>
      </c>
      <c r="R248" s="493"/>
      <c r="S248" s="491"/>
    </row>
    <row r="249" spans="1:19" s="490" customFormat="1" ht="9" customHeight="1" thickBot="1" x14ac:dyDescent="0.3">
      <c r="A249" s="698" t="s">
        <v>1243</v>
      </c>
      <c r="B249" s="699"/>
      <c r="C249" s="784" t="s">
        <v>1244</v>
      </c>
      <c r="D249" s="785"/>
      <c r="E249" s="785"/>
      <c r="F249" s="785"/>
      <c r="G249" s="786"/>
      <c r="H249" s="494" t="s">
        <v>943</v>
      </c>
      <c r="I249" s="495"/>
      <c r="J249" s="496"/>
      <c r="K249" s="496"/>
      <c r="L249" s="543">
        <f>L248+L247</f>
        <v>1.6429999999999985</v>
      </c>
      <c r="M249" s="543">
        <f>M248+M247</f>
        <v>2.0480000000000049</v>
      </c>
      <c r="N249" s="543">
        <f>N248+N247</f>
        <v>1.7289999999999961</v>
      </c>
      <c r="O249" s="543">
        <f>O248+O247</f>
        <v>2.0500000000000038</v>
      </c>
      <c r="P249" s="543">
        <f>P247+P248</f>
        <v>7.7550000000000114</v>
      </c>
      <c r="Q249" s="543">
        <f>Q247+Q248</f>
        <v>5.8287920000000124</v>
      </c>
      <c r="R249" s="496"/>
      <c r="S249" s="494"/>
    </row>
    <row r="250" spans="1:19" s="490" customFormat="1" ht="9" customHeight="1" x14ac:dyDescent="0.25">
      <c r="A250" s="714" t="s">
        <v>1245</v>
      </c>
      <c r="B250" s="715"/>
      <c r="C250" s="716" t="s">
        <v>1017</v>
      </c>
      <c r="D250" s="717"/>
      <c r="E250" s="717"/>
      <c r="F250" s="717"/>
      <c r="G250" s="718"/>
      <c r="H250" s="497" t="s">
        <v>124</v>
      </c>
      <c r="I250" s="498"/>
      <c r="J250" s="499"/>
      <c r="K250" s="499"/>
      <c r="L250" s="499"/>
      <c r="M250" s="499"/>
      <c r="N250" s="499"/>
      <c r="O250" s="499"/>
      <c r="P250" s="499"/>
      <c r="Q250" s="499"/>
      <c r="R250" s="499"/>
      <c r="S250" s="497"/>
    </row>
    <row r="251" spans="1:19" s="490" customFormat="1" ht="8.4499999999999993" customHeight="1" x14ac:dyDescent="0.25">
      <c r="A251" s="727" t="s">
        <v>1246</v>
      </c>
      <c r="B251" s="728"/>
      <c r="C251" s="775" t="s">
        <v>1247</v>
      </c>
      <c r="D251" s="776"/>
      <c r="E251" s="776"/>
      <c r="F251" s="776"/>
      <c r="G251" s="777"/>
      <c r="H251" s="522" t="s">
        <v>943</v>
      </c>
      <c r="I251" s="523"/>
      <c r="J251" s="524"/>
      <c r="K251" s="524"/>
      <c r="L251" s="524">
        <v>0</v>
      </c>
      <c r="M251" s="524">
        <v>5.29</v>
      </c>
      <c r="N251" s="524"/>
      <c r="O251" s="524"/>
      <c r="P251" s="524"/>
      <c r="Q251" s="524"/>
      <c r="R251" s="524"/>
      <c r="S251" s="522"/>
    </row>
    <row r="252" spans="1:19" s="490" customFormat="1" ht="8.1" customHeight="1" x14ac:dyDescent="0.25">
      <c r="A252" s="703" t="s">
        <v>1248</v>
      </c>
      <c r="B252" s="704"/>
      <c r="C252" s="708" t="s">
        <v>1249</v>
      </c>
      <c r="D252" s="709"/>
      <c r="E252" s="709"/>
      <c r="F252" s="709"/>
      <c r="G252" s="710"/>
      <c r="H252" s="491" t="s">
        <v>943</v>
      </c>
      <c r="I252" s="492"/>
      <c r="J252" s="493"/>
      <c r="K252" s="493"/>
      <c r="L252" s="493"/>
      <c r="M252" s="493"/>
      <c r="N252" s="493"/>
      <c r="O252" s="493"/>
      <c r="P252" s="493"/>
      <c r="Q252" s="493"/>
      <c r="R252" s="493"/>
      <c r="S252" s="491"/>
    </row>
    <row r="253" spans="1:19" s="490" customFormat="1" ht="8.1" customHeight="1" x14ac:dyDescent="0.25">
      <c r="A253" s="703" t="s">
        <v>1250</v>
      </c>
      <c r="B253" s="704"/>
      <c r="C253" s="719" t="s">
        <v>1251</v>
      </c>
      <c r="D253" s="720"/>
      <c r="E253" s="720"/>
      <c r="F253" s="720"/>
      <c r="G253" s="721"/>
      <c r="H253" s="491" t="s">
        <v>943</v>
      </c>
      <c r="I253" s="492"/>
      <c r="J253" s="493"/>
      <c r="K253" s="493"/>
      <c r="L253" s="493"/>
      <c r="M253" s="493"/>
      <c r="N253" s="493"/>
      <c r="O253" s="493"/>
      <c r="P253" s="493"/>
      <c r="Q253" s="493"/>
      <c r="R253" s="493"/>
      <c r="S253" s="491"/>
    </row>
    <row r="254" spans="1:19" s="490" customFormat="1" ht="16.5" customHeight="1" x14ac:dyDescent="0.25">
      <c r="A254" s="703" t="s">
        <v>1252</v>
      </c>
      <c r="B254" s="704"/>
      <c r="C254" s="719" t="s">
        <v>945</v>
      </c>
      <c r="D254" s="720"/>
      <c r="E254" s="720"/>
      <c r="F254" s="720"/>
      <c r="G254" s="721"/>
      <c r="H254" s="491" t="s">
        <v>943</v>
      </c>
      <c r="I254" s="492"/>
      <c r="J254" s="493"/>
      <c r="K254" s="493"/>
      <c r="L254" s="493"/>
      <c r="M254" s="493"/>
      <c r="N254" s="493"/>
      <c r="O254" s="493"/>
      <c r="P254" s="493"/>
      <c r="Q254" s="493"/>
      <c r="R254" s="493"/>
      <c r="S254" s="491"/>
    </row>
    <row r="255" spans="1:19" s="490" customFormat="1" ht="8.1" customHeight="1" x14ac:dyDescent="0.25">
      <c r="A255" s="703" t="s">
        <v>1253</v>
      </c>
      <c r="B255" s="704"/>
      <c r="C255" s="732" t="s">
        <v>1251</v>
      </c>
      <c r="D255" s="733"/>
      <c r="E255" s="733"/>
      <c r="F255" s="733"/>
      <c r="G255" s="734"/>
      <c r="H255" s="491" t="s">
        <v>943</v>
      </c>
      <c r="I255" s="492"/>
      <c r="J255" s="493"/>
      <c r="K255" s="493"/>
      <c r="L255" s="493"/>
      <c r="M255" s="493"/>
      <c r="N255" s="493"/>
      <c r="O255" s="493"/>
      <c r="P255" s="493"/>
      <c r="Q255" s="493"/>
      <c r="R255" s="493"/>
      <c r="S255" s="491"/>
    </row>
    <row r="256" spans="1:19" s="490" customFormat="1" ht="16.5" customHeight="1" x14ac:dyDescent="0.25">
      <c r="A256" s="703" t="s">
        <v>1254</v>
      </c>
      <c r="B256" s="704"/>
      <c r="C256" s="719" t="s">
        <v>946</v>
      </c>
      <c r="D256" s="720"/>
      <c r="E256" s="720"/>
      <c r="F256" s="720"/>
      <c r="G256" s="721"/>
      <c r="H256" s="491" t="s">
        <v>943</v>
      </c>
      <c r="I256" s="492"/>
      <c r="J256" s="493"/>
      <c r="K256" s="493"/>
      <c r="L256" s="493"/>
      <c r="M256" s="493"/>
      <c r="N256" s="493"/>
      <c r="O256" s="493"/>
      <c r="P256" s="493"/>
      <c r="Q256" s="493"/>
      <c r="R256" s="493"/>
      <c r="S256" s="491"/>
    </row>
    <row r="257" spans="1:19" s="490" customFormat="1" ht="8.1" customHeight="1" x14ac:dyDescent="0.25">
      <c r="A257" s="703" t="s">
        <v>1255</v>
      </c>
      <c r="B257" s="704"/>
      <c r="C257" s="732" t="s">
        <v>1251</v>
      </c>
      <c r="D257" s="733"/>
      <c r="E257" s="733"/>
      <c r="F257" s="733"/>
      <c r="G257" s="734"/>
      <c r="H257" s="491" t="s">
        <v>943</v>
      </c>
      <c r="I257" s="492"/>
      <c r="J257" s="493"/>
      <c r="K257" s="493"/>
      <c r="L257" s="493"/>
      <c r="M257" s="493"/>
      <c r="N257" s="493"/>
      <c r="O257" s="493"/>
      <c r="P257" s="493"/>
      <c r="Q257" s="493"/>
      <c r="R257" s="493"/>
      <c r="S257" s="491"/>
    </row>
    <row r="258" spans="1:19" s="490" customFormat="1" ht="16.5" customHeight="1" x14ac:dyDescent="0.25">
      <c r="A258" s="703" t="s">
        <v>1256</v>
      </c>
      <c r="B258" s="704"/>
      <c r="C258" s="719" t="s">
        <v>947</v>
      </c>
      <c r="D258" s="720"/>
      <c r="E258" s="720"/>
      <c r="F258" s="720"/>
      <c r="G258" s="721"/>
      <c r="H258" s="491" t="s">
        <v>943</v>
      </c>
      <c r="I258" s="492"/>
      <c r="J258" s="493"/>
      <c r="K258" s="493"/>
      <c r="L258" s="493"/>
      <c r="M258" s="493"/>
      <c r="N258" s="493"/>
      <c r="O258" s="493"/>
      <c r="P258" s="493"/>
      <c r="Q258" s="493"/>
      <c r="R258" s="493"/>
      <c r="S258" s="491"/>
    </row>
    <row r="259" spans="1:19" s="490" customFormat="1" ht="8.1" customHeight="1" x14ac:dyDescent="0.25">
      <c r="A259" s="703" t="s">
        <v>1257</v>
      </c>
      <c r="B259" s="704"/>
      <c r="C259" s="732" t="s">
        <v>1251</v>
      </c>
      <c r="D259" s="733"/>
      <c r="E259" s="733"/>
      <c r="F259" s="733"/>
      <c r="G259" s="734"/>
      <c r="H259" s="491" t="s">
        <v>943</v>
      </c>
      <c r="I259" s="492"/>
      <c r="J259" s="493"/>
      <c r="K259" s="493"/>
      <c r="L259" s="493"/>
      <c r="M259" s="493"/>
      <c r="N259" s="493"/>
      <c r="O259" s="493"/>
      <c r="P259" s="493"/>
      <c r="Q259" s="493"/>
      <c r="R259" s="493"/>
      <c r="S259" s="491"/>
    </row>
    <row r="260" spans="1:19" s="490" customFormat="1" ht="8.1" customHeight="1" x14ac:dyDescent="0.25">
      <c r="A260" s="703" t="s">
        <v>1258</v>
      </c>
      <c r="B260" s="704"/>
      <c r="C260" s="708" t="s">
        <v>1259</v>
      </c>
      <c r="D260" s="709"/>
      <c r="E260" s="709"/>
      <c r="F260" s="709"/>
      <c r="G260" s="710"/>
      <c r="H260" s="491" t="s">
        <v>943</v>
      </c>
      <c r="I260" s="492"/>
      <c r="J260" s="493"/>
      <c r="K260" s="493"/>
      <c r="L260" s="493"/>
      <c r="M260" s="493"/>
      <c r="N260" s="493"/>
      <c r="O260" s="493"/>
      <c r="P260" s="493"/>
      <c r="Q260" s="493"/>
      <c r="R260" s="493"/>
      <c r="S260" s="491"/>
    </row>
    <row r="261" spans="1:19" s="490" customFormat="1" ht="8.1" customHeight="1" x14ac:dyDescent="0.25">
      <c r="A261" s="703" t="s">
        <v>1260</v>
      </c>
      <c r="B261" s="704"/>
      <c r="C261" s="719" t="s">
        <v>1251</v>
      </c>
      <c r="D261" s="720"/>
      <c r="E261" s="720"/>
      <c r="F261" s="720"/>
      <c r="G261" s="721"/>
      <c r="H261" s="491" t="s">
        <v>943</v>
      </c>
      <c r="I261" s="492"/>
      <c r="J261" s="493"/>
      <c r="K261" s="493"/>
      <c r="L261" s="493"/>
      <c r="M261" s="493"/>
      <c r="N261" s="493"/>
      <c r="O261" s="493"/>
      <c r="P261" s="493"/>
      <c r="Q261" s="493"/>
      <c r="R261" s="493"/>
      <c r="S261" s="491"/>
    </row>
    <row r="262" spans="1:19" s="490" customFormat="1" ht="8.1" customHeight="1" x14ac:dyDescent="0.25">
      <c r="A262" s="722" t="s">
        <v>1261</v>
      </c>
      <c r="B262" s="723"/>
      <c r="C262" s="735" t="s">
        <v>1262</v>
      </c>
      <c r="D262" s="736"/>
      <c r="E262" s="736"/>
      <c r="F262" s="736"/>
      <c r="G262" s="737"/>
      <c r="H262" s="516" t="s">
        <v>943</v>
      </c>
      <c r="I262" s="517"/>
      <c r="J262" s="518"/>
      <c r="K262" s="518"/>
      <c r="L262" s="518"/>
      <c r="M262" s="518">
        <v>11.792999999999999</v>
      </c>
      <c r="N262" s="518"/>
      <c r="O262" s="518"/>
      <c r="P262" s="518"/>
      <c r="Q262" s="518"/>
      <c r="R262" s="518"/>
      <c r="S262" s="516"/>
    </row>
    <row r="263" spans="1:19" s="490" customFormat="1" ht="8.1" customHeight="1" x14ac:dyDescent="0.25">
      <c r="A263" s="722" t="s">
        <v>1263</v>
      </c>
      <c r="B263" s="723"/>
      <c r="C263" s="738" t="s">
        <v>1251</v>
      </c>
      <c r="D263" s="739"/>
      <c r="E263" s="739"/>
      <c r="F263" s="739"/>
      <c r="G263" s="740"/>
      <c r="H263" s="516" t="s">
        <v>943</v>
      </c>
      <c r="I263" s="517"/>
      <c r="J263" s="518"/>
      <c r="K263" s="518"/>
      <c r="L263" s="518"/>
      <c r="M263" s="518">
        <v>3.5059999999999998</v>
      </c>
      <c r="N263" s="518"/>
      <c r="O263" s="518"/>
      <c r="P263" s="518"/>
      <c r="Q263" s="518"/>
      <c r="R263" s="518"/>
      <c r="S263" s="516"/>
    </row>
    <row r="264" spans="1:19" s="490" customFormat="1" ht="8.1" customHeight="1" x14ac:dyDescent="0.25">
      <c r="A264" s="703" t="s">
        <v>1264</v>
      </c>
      <c r="B264" s="704"/>
      <c r="C264" s="708" t="s">
        <v>1265</v>
      </c>
      <c r="D264" s="709"/>
      <c r="E264" s="709"/>
      <c r="F264" s="709"/>
      <c r="G264" s="710"/>
      <c r="H264" s="491" t="s">
        <v>943</v>
      </c>
      <c r="I264" s="492"/>
      <c r="J264" s="493"/>
      <c r="K264" s="493"/>
      <c r="L264" s="493"/>
      <c r="M264" s="493"/>
      <c r="N264" s="493"/>
      <c r="O264" s="493"/>
      <c r="P264" s="493"/>
      <c r="Q264" s="493"/>
      <c r="R264" s="493"/>
      <c r="S264" s="491"/>
    </row>
    <row r="265" spans="1:19" s="490" customFormat="1" ht="8.1" customHeight="1" x14ac:dyDescent="0.25">
      <c r="A265" s="703" t="s">
        <v>1266</v>
      </c>
      <c r="B265" s="704"/>
      <c r="C265" s="719" t="s">
        <v>1251</v>
      </c>
      <c r="D265" s="720"/>
      <c r="E265" s="720"/>
      <c r="F265" s="720"/>
      <c r="G265" s="721"/>
      <c r="H265" s="491" t="s">
        <v>943</v>
      </c>
      <c r="I265" s="492"/>
      <c r="J265" s="493"/>
      <c r="K265" s="493"/>
      <c r="L265" s="493"/>
      <c r="M265" s="493"/>
      <c r="N265" s="493"/>
      <c r="O265" s="493"/>
      <c r="P265" s="493"/>
      <c r="Q265" s="493"/>
      <c r="R265" s="493"/>
      <c r="S265" s="491"/>
    </row>
    <row r="266" spans="1:19" s="490" customFormat="1" ht="8.1" customHeight="1" x14ac:dyDescent="0.25">
      <c r="A266" s="722" t="s">
        <v>1267</v>
      </c>
      <c r="B266" s="723"/>
      <c r="C266" s="735" t="s">
        <v>1268</v>
      </c>
      <c r="D266" s="736"/>
      <c r="E266" s="736"/>
      <c r="F266" s="736"/>
      <c r="G266" s="737"/>
      <c r="H266" s="516" t="s">
        <v>943</v>
      </c>
      <c r="I266" s="517"/>
      <c r="J266" s="518"/>
      <c r="K266" s="518"/>
      <c r="L266" s="518"/>
      <c r="M266" s="518">
        <v>0.4</v>
      </c>
      <c r="N266" s="518"/>
      <c r="O266" s="518"/>
      <c r="P266" s="518"/>
      <c r="Q266" s="518"/>
      <c r="R266" s="518"/>
      <c r="S266" s="516"/>
    </row>
    <row r="267" spans="1:19" s="490" customFormat="1" ht="8.1" customHeight="1" x14ac:dyDescent="0.25">
      <c r="A267" s="722" t="s">
        <v>1269</v>
      </c>
      <c r="B267" s="723"/>
      <c r="C267" s="738" t="s">
        <v>1251</v>
      </c>
      <c r="D267" s="739"/>
      <c r="E267" s="739"/>
      <c r="F267" s="739"/>
      <c r="G267" s="740"/>
      <c r="H267" s="516" t="s">
        <v>943</v>
      </c>
      <c r="I267" s="517"/>
      <c r="J267" s="518"/>
      <c r="K267" s="518"/>
      <c r="L267" s="518"/>
      <c r="M267" s="518">
        <v>0.4</v>
      </c>
      <c r="N267" s="518"/>
      <c r="O267" s="518"/>
      <c r="P267" s="518"/>
      <c r="Q267" s="518"/>
      <c r="R267" s="518"/>
      <c r="S267" s="516"/>
    </row>
    <row r="268" spans="1:19" s="490" customFormat="1" ht="8.1" customHeight="1" x14ac:dyDescent="0.25">
      <c r="A268" s="703" t="s">
        <v>1270</v>
      </c>
      <c r="B268" s="704"/>
      <c r="C268" s="708" t="s">
        <v>1271</v>
      </c>
      <c r="D268" s="709"/>
      <c r="E268" s="709"/>
      <c r="F268" s="709"/>
      <c r="G268" s="710"/>
      <c r="H268" s="491" t="s">
        <v>943</v>
      </c>
      <c r="I268" s="492"/>
      <c r="J268" s="493"/>
      <c r="K268" s="493"/>
      <c r="L268" s="493"/>
      <c r="M268" s="493"/>
      <c r="N268" s="493"/>
      <c r="O268" s="493"/>
      <c r="P268" s="493"/>
      <c r="Q268" s="493"/>
      <c r="R268" s="493"/>
      <c r="S268" s="491"/>
    </row>
    <row r="269" spans="1:19" s="490" customFormat="1" ht="8.1" customHeight="1" x14ac:dyDescent="0.25">
      <c r="A269" s="703" t="s">
        <v>1272</v>
      </c>
      <c r="B269" s="704"/>
      <c r="C269" s="719" t="s">
        <v>1251</v>
      </c>
      <c r="D269" s="720"/>
      <c r="E269" s="720"/>
      <c r="F269" s="720"/>
      <c r="G269" s="721"/>
      <c r="H269" s="491" t="s">
        <v>943</v>
      </c>
      <c r="I269" s="492"/>
      <c r="J269" s="493"/>
      <c r="K269" s="493"/>
      <c r="L269" s="493"/>
      <c r="M269" s="493"/>
      <c r="N269" s="493"/>
      <c r="O269" s="493"/>
      <c r="P269" s="493"/>
      <c r="Q269" s="493"/>
      <c r="R269" s="493"/>
      <c r="S269" s="491"/>
    </row>
    <row r="270" spans="1:19" s="490" customFormat="1" ht="8.1" customHeight="1" x14ac:dyDescent="0.25">
      <c r="A270" s="703" t="s">
        <v>1270</v>
      </c>
      <c r="B270" s="704"/>
      <c r="C270" s="708" t="s">
        <v>1273</v>
      </c>
      <c r="D270" s="709"/>
      <c r="E270" s="709"/>
      <c r="F270" s="709"/>
      <c r="G270" s="710"/>
      <c r="H270" s="491" t="s">
        <v>943</v>
      </c>
      <c r="I270" s="492"/>
      <c r="J270" s="493"/>
      <c r="K270" s="493"/>
      <c r="L270" s="493"/>
      <c r="M270" s="493"/>
      <c r="N270" s="493"/>
      <c r="O270" s="493"/>
      <c r="P270" s="493"/>
      <c r="Q270" s="493"/>
      <c r="R270" s="493"/>
      <c r="S270" s="491"/>
    </row>
    <row r="271" spans="1:19" s="490" customFormat="1" ht="8.1" customHeight="1" x14ac:dyDescent="0.25">
      <c r="A271" s="703" t="s">
        <v>1274</v>
      </c>
      <c r="B271" s="704"/>
      <c r="C271" s="719" t="s">
        <v>1251</v>
      </c>
      <c r="D271" s="720"/>
      <c r="E271" s="720"/>
      <c r="F271" s="720"/>
      <c r="G271" s="721"/>
      <c r="H271" s="491" t="s">
        <v>943</v>
      </c>
      <c r="I271" s="492"/>
      <c r="J271" s="493"/>
      <c r="K271" s="493"/>
      <c r="L271" s="493"/>
      <c r="M271" s="493"/>
      <c r="N271" s="493"/>
      <c r="O271" s="493"/>
      <c r="P271" s="493"/>
      <c r="Q271" s="493"/>
      <c r="R271" s="493"/>
      <c r="S271" s="491"/>
    </row>
    <row r="272" spans="1:19" s="490" customFormat="1" ht="16.5" customHeight="1" x14ac:dyDescent="0.25">
      <c r="A272" s="703" t="s">
        <v>1275</v>
      </c>
      <c r="B272" s="704"/>
      <c r="C272" s="708" t="s">
        <v>1276</v>
      </c>
      <c r="D272" s="709"/>
      <c r="E272" s="709"/>
      <c r="F272" s="709"/>
      <c r="G272" s="710"/>
      <c r="H272" s="491" t="s">
        <v>943</v>
      </c>
      <c r="I272" s="492"/>
      <c r="J272" s="493"/>
      <c r="K272" s="493"/>
      <c r="L272" s="493"/>
      <c r="M272" s="493"/>
      <c r="N272" s="493"/>
      <c r="O272" s="493"/>
      <c r="P272" s="493"/>
      <c r="Q272" s="493"/>
      <c r="R272" s="493"/>
      <c r="S272" s="491"/>
    </row>
    <row r="273" spans="1:19" s="490" customFormat="1" ht="8.1" customHeight="1" x14ac:dyDescent="0.25">
      <c r="A273" s="703" t="s">
        <v>1277</v>
      </c>
      <c r="B273" s="704"/>
      <c r="C273" s="719" t="s">
        <v>1251</v>
      </c>
      <c r="D273" s="720"/>
      <c r="E273" s="720"/>
      <c r="F273" s="720"/>
      <c r="G273" s="721"/>
      <c r="H273" s="491" t="s">
        <v>943</v>
      </c>
      <c r="I273" s="492"/>
      <c r="J273" s="493"/>
      <c r="K273" s="493"/>
      <c r="L273" s="493"/>
      <c r="M273" s="493"/>
      <c r="N273" s="493"/>
      <c r="O273" s="493"/>
      <c r="P273" s="493"/>
      <c r="Q273" s="493"/>
      <c r="R273" s="493"/>
      <c r="S273" s="491"/>
    </row>
    <row r="274" spans="1:19" s="490" customFormat="1" ht="8.1" customHeight="1" x14ac:dyDescent="0.25">
      <c r="A274" s="703" t="s">
        <v>1278</v>
      </c>
      <c r="B274" s="704"/>
      <c r="C274" s="719" t="s">
        <v>958</v>
      </c>
      <c r="D274" s="720"/>
      <c r="E274" s="720"/>
      <c r="F274" s="720"/>
      <c r="G274" s="721"/>
      <c r="H274" s="491" t="s">
        <v>943</v>
      </c>
      <c r="I274" s="492"/>
      <c r="J274" s="493"/>
      <c r="K274" s="493"/>
      <c r="L274" s="493"/>
      <c r="M274" s="493"/>
      <c r="N274" s="493"/>
      <c r="O274" s="493"/>
      <c r="P274" s="493"/>
      <c r="Q274" s="493"/>
      <c r="R274" s="493"/>
      <c r="S274" s="491"/>
    </row>
    <row r="275" spans="1:19" s="490" customFormat="1" ht="8.1" customHeight="1" x14ac:dyDescent="0.25">
      <c r="A275" s="703" t="s">
        <v>1279</v>
      </c>
      <c r="B275" s="704"/>
      <c r="C275" s="732" t="s">
        <v>1251</v>
      </c>
      <c r="D275" s="733"/>
      <c r="E275" s="733"/>
      <c r="F275" s="733"/>
      <c r="G275" s="734"/>
      <c r="H275" s="491" t="s">
        <v>943</v>
      </c>
      <c r="I275" s="492"/>
      <c r="J275" s="493"/>
      <c r="K275" s="493"/>
      <c r="L275" s="493"/>
      <c r="M275" s="493"/>
      <c r="N275" s="493"/>
      <c r="O275" s="493"/>
      <c r="P275" s="493"/>
      <c r="Q275" s="493"/>
      <c r="R275" s="493"/>
      <c r="S275" s="491"/>
    </row>
    <row r="276" spans="1:19" s="490" customFormat="1" ht="8.1" customHeight="1" x14ac:dyDescent="0.25">
      <c r="A276" s="703" t="s">
        <v>1280</v>
      </c>
      <c r="B276" s="704"/>
      <c r="C276" s="719" t="s">
        <v>960</v>
      </c>
      <c r="D276" s="720"/>
      <c r="E276" s="720"/>
      <c r="F276" s="720"/>
      <c r="G276" s="721"/>
      <c r="H276" s="491" t="s">
        <v>943</v>
      </c>
      <c r="I276" s="492"/>
      <c r="J276" s="493"/>
      <c r="K276" s="493"/>
      <c r="L276" s="493"/>
      <c r="M276" s="493"/>
      <c r="N276" s="493"/>
      <c r="O276" s="493"/>
      <c r="P276" s="493"/>
      <c r="Q276" s="493"/>
      <c r="R276" s="493"/>
      <c r="S276" s="491"/>
    </row>
    <row r="277" spans="1:19" s="490" customFormat="1" ht="8.1" customHeight="1" x14ac:dyDescent="0.25">
      <c r="A277" s="703" t="s">
        <v>1281</v>
      </c>
      <c r="B277" s="704"/>
      <c r="C277" s="732" t="s">
        <v>1251</v>
      </c>
      <c r="D277" s="733"/>
      <c r="E277" s="733"/>
      <c r="F277" s="733"/>
      <c r="G277" s="734"/>
      <c r="H277" s="491" t="s">
        <v>943</v>
      </c>
      <c r="I277" s="492"/>
      <c r="J277" s="493"/>
      <c r="K277" s="493"/>
      <c r="L277" s="493"/>
      <c r="M277" s="493"/>
      <c r="N277" s="493"/>
      <c r="O277" s="493"/>
      <c r="P277" s="493"/>
      <c r="Q277" s="493"/>
      <c r="R277" s="493"/>
      <c r="S277" s="491"/>
    </row>
    <row r="278" spans="1:19" s="490" customFormat="1" ht="8.1" customHeight="1" x14ac:dyDescent="0.25">
      <c r="A278" s="722" t="s">
        <v>1282</v>
      </c>
      <c r="B278" s="723"/>
      <c r="C278" s="735" t="s">
        <v>1283</v>
      </c>
      <c r="D278" s="736"/>
      <c r="E278" s="736"/>
      <c r="F278" s="736"/>
      <c r="G278" s="737"/>
      <c r="H278" s="516" t="s">
        <v>943</v>
      </c>
      <c r="I278" s="517"/>
      <c r="J278" s="518"/>
      <c r="K278" s="518"/>
      <c r="L278" s="518"/>
      <c r="M278" s="518"/>
      <c r="N278" s="518"/>
      <c r="O278" s="518"/>
      <c r="P278" s="518"/>
      <c r="Q278" s="518"/>
      <c r="R278" s="518"/>
      <c r="S278" s="516"/>
    </row>
    <row r="279" spans="1:19" s="490" customFormat="1" ht="8.1" customHeight="1" x14ac:dyDescent="0.25">
      <c r="A279" s="722" t="s">
        <v>1284</v>
      </c>
      <c r="B279" s="723"/>
      <c r="C279" s="738" t="s">
        <v>1251</v>
      </c>
      <c r="D279" s="739"/>
      <c r="E279" s="739"/>
      <c r="F279" s="739"/>
      <c r="G279" s="740"/>
      <c r="H279" s="516" t="s">
        <v>943</v>
      </c>
      <c r="I279" s="517"/>
      <c r="J279" s="518"/>
      <c r="K279" s="518"/>
      <c r="L279" s="518"/>
      <c r="M279" s="518"/>
      <c r="N279" s="518"/>
      <c r="O279" s="518"/>
      <c r="P279" s="518"/>
      <c r="Q279" s="518"/>
      <c r="R279" s="518"/>
      <c r="S279" s="516"/>
    </row>
    <row r="280" spans="1:19" s="490" customFormat="1" ht="8.1" customHeight="1" x14ac:dyDescent="0.25">
      <c r="A280" s="727" t="s">
        <v>1285</v>
      </c>
      <c r="B280" s="728"/>
      <c r="C280" s="775" t="s">
        <v>1286</v>
      </c>
      <c r="D280" s="776"/>
      <c r="E280" s="776"/>
      <c r="F280" s="776"/>
      <c r="G280" s="777"/>
      <c r="H280" s="522" t="s">
        <v>943</v>
      </c>
      <c r="I280" s="523"/>
      <c r="J280" s="524"/>
      <c r="K280" s="524"/>
      <c r="L280" s="524"/>
      <c r="M280" s="524">
        <v>20.334</v>
      </c>
      <c r="N280" s="524"/>
      <c r="O280" s="524"/>
      <c r="P280" s="524"/>
      <c r="Q280" s="524"/>
      <c r="R280" s="524"/>
      <c r="S280" s="522"/>
    </row>
    <row r="281" spans="1:19" s="490" customFormat="1" ht="8.1" customHeight="1" x14ac:dyDescent="0.25">
      <c r="A281" s="703" t="s">
        <v>1287</v>
      </c>
      <c r="B281" s="704"/>
      <c r="C281" s="708" t="s">
        <v>1288</v>
      </c>
      <c r="D281" s="709"/>
      <c r="E281" s="709"/>
      <c r="F281" s="709"/>
      <c r="G281" s="710"/>
      <c r="H281" s="491" t="s">
        <v>943</v>
      </c>
      <c r="I281" s="492"/>
      <c r="J281" s="493"/>
      <c r="K281" s="493"/>
      <c r="L281" s="493"/>
      <c r="M281" s="493"/>
      <c r="N281" s="493"/>
      <c r="O281" s="493"/>
      <c r="P281" s="493"/>
      <c r="Q281" s="493"/>
      <c r="R281" s="493"/>
      <c r="S281" s="491"/>
    </row>
    <row r="282" spans="1:19" s="490" customFormat="1" ht="8.1" customHeight="1" x14ac:dyDescent="0.25">
      <c r="A282" s="703" t="s">
        <v>1289</v>
      </c>
      <c r="B282" s="704"/>
      <c r="C282" s="719" t="s">
        <v>1251</v>
      </c>
      <c r="D282" s="720"/>
      <c r="E282" s="720"/>
      <c r="F282" s="720"/>
      <c r="G282" s="721"/>
      <c r="H282" s="491" t="s">
        <v>943</v>
      </c>
      <c r="I282" s="492"/>
      <c r="J282" s="493"/>
      <c r="K282" s="493"/>
      <c r="L282" s="493"/>
      <c r="M282" s="493"/>
      <c r="N282" s="493"/>
      <c r="O282" s="493"/>
      <c r="P282" s="493"/>
      <c r="Q282" s="493"/>
      <c r="R282" s="493"/>
      <c r="S282" s="491"/>
    </row>
    <row r="283" spans="1:19" s="490" customFormat="1" ht="8.1" customHeight="1" x14ac:dyDescent="0.25">
      <c r="A283" s="703" t="s">
        <v>1290</v>
      </c>
      <c r="B283" s="704"/>
      <c r="C283" s="708" t="s">
        <v>1291</v>
      </c>
      <c r="D283" s="709"/>
      <c r="E283" s="709"/>
      <c r="F283" s="709"/>
      <c r="G283" s="710"/>
      <c r="H283" s="491" t="s">
        <v>943</v>
      </c>
      <c r="I283" s="492"/>
      <c r="J283" s="493"/>
      <c r="K283" s="493"/>
      <c r="L283" s="493"/>
      <c r="M283" s="493"/>
      <c r="N283" s="493"/>
      <c r="O283" s="493"/>
      <c r="P283" s="493"/>
      <c r="Q283" s="493"/>
      <c r="R283" s="493"/>
      <c r="S283" s="491"/>
    </row>
    <row r="284" spans="1:19" s="490" customFormat="1" ht="8.1" customHeight="1" x14ac:dyDescent="0.25">
      <c r="A284" s="703" t="s">
        <v>1292</v>
      </c>
      <c r="B284" s="704"/>
      <c r="C284" s="719" t="s">
        <v>1128</v>
      </c>
      <c r="D284" s="720"/>
      <c r="E284" s="720"/>
      <c r="F284" s="720"/>
      <c r="G284" s="721"/>
      <c r="H284" s="491" t="s">
        <v>943</v>
      </c>
      <c r="I284" s="492"/>
      <c r="J284" s="493"/>
      <c r="K284" s="493"/>
      <c r="L284" s="493"/>
      <c r="M284" s="493"/>
      <c r="N284" s="493"/>
      <c r="O284" s="493"/>
      <c r="P284" s="493"/>
      <c r="Q284" s="493"/>
      <c r="R284" s="493"/>
      <c r="S284" s="491"/>
    </row>
    <row r="285" spans="1:19" s="490" customFormat="1" ht="8.1" customHeight="1" x14ac:dyDescent="0.25">
      <c r="A285" s="703" t="s">
        <v>1293</v>
      </c>
      <c r="B285" s="704"/>
      <c r="C285" s="732" t="s">
        <v>1251</v>
      </c>
      <c r="D285" s="733"/>
      <c r="E285" s="733"/>
      <c r="F285" s="733"/>
      <c r="G285" s="734"/>
      <c r="H285" s="491" t="s">
        <v>943</v>
      </c>
      <c r="I285" s="492"/>
      <c r="J285" s="493"/>
      <c r="K285" s="493"/>
      <c r="L285" s="493"/>
      <c r="M285" s="493"/>
      <c r="N285" s="493"/>
      <c r="O285" s="493"/>
      <c r="P285" s="493"/>
      <c r="Q285" s="493"/>
      <c r="R285" s="493"/>
      <c r="S285" s="491"/>
    </row>
    <row r="286" spans="1:19" s="490" customFormat="1" ht="8.1" customHeight="1" x14ac:dyDescent="0.25">
      <c r="A286" s="703" t="s">
        <v>1294</v>
      </c>
      <c r="B286" s="704"/>
      <c r="C286" s="719" t="s">
        <v>1295</v>
      </c>
      <c r="D286" s="720"/>
      <c r="E286" s="720"/>
      <c r="F286" s="720"/>
      <c r="G286" s="721"/>
      <c r="H286" s="491" t="s">
        <v>943</v>
      </c>
      <c r="I286" s="492"/>
      <c r="J286" s="493"/>
      <c r="K286" s="493"/>
      <c r="L286" s="493"/>
      <c r="M286" s="493"/>
      <c r="N286" s="493"/>
      <c r="O286" s="493"/>
      <c r="P286" s="493"/>
      <c r="Q286" s="493"/>
      <c r="R286" s="493"/>
      <c r="S286" s="491"/>
    </row>
    <row r="287" spans="1:19" s="490" customFormat="1" ht="8.1" customHeight="1" x14ac:dyDescent="0.25">
      <c r="A287" s="703" t="s">
        <v>1296</v>
      </c>
      <c r="B287" s="704"/>
      <c r="C287" s="732" t="s">
        <v>1251</v>
      </c>
      <c r="D287" s="733"/>
      <c r="E287" s="733"/>
      <c r="F287" s="733"/>
      <c r="G287" s="734"/>
      <c r="H287" s="491" t="s">
        <v>943</v>
      </c>
      <c r="I287" s="492"/>
      <c r="J287" s="493"/>
      <c r="K287" s="493"/>
      <c r="L287" s="493"/>
      <c r="M287" s="493"/>
      <c r="N287" s="493"/>
      <c r="O287" s="493"/>
      <c r="P287" s="493"/>
      <c r="Q287" s="493"/>
      <c r="R287" s="493"/>
      <c r="S287" s="491"/>
    </row>
    <row r="288" spans="1:19" s="490" customFormat="1" ht="16.5" customHeight="1" x14ac:dyDescent="0.25">
      <c r="A288" s="703" t="s">
        <v>1297</v>
      </c>
      <c r="B288" s="704"/>
      <c r="C288" s="708" t="s">
        <v>1298</v>
      </c>
      <c r="D288" s="709"/>
      <c r="E288" s="709"/>
      <c r="F288" s="709"/>
      <c r="G288" s="710"/>
      <c r="H288" s="491" t="s">
        <v>943</v>
      </c>
      <c r="I288" s="492"/>
      <c r="J288" s="493"/>
      <c r="K288" s="493"/>
      <c r="L288" s="493"/>
      <c r="M288" s="493"/>
      <c r="N288" s="493"/>
      <c r="O288" s="493"/>
      <c r="P288" s="493"/>
      <c r="Q288" s="493"/>
      <c r="R288" s="493"/>
      <c r="S288" s="491"/>
    </row>
    <row r="289" spans="1:19" s="490" customFormat="1" ht="8.1" customHeight="1" x14ac:dyDescent="0.25">
      <c r="A289" s="703" t="s">
        <v>1299</v>
      </c>
      <c r="B289" s="704"/>
      <c r="C289" s="719" t="s">
        <v>1251</v>
      </c>
      <c r="D289" s="720"/>
      <c r="E289" s="720"/>
      <c r="F289" s="720"/>
      <c r="G289" s="721"/>
      <c r="H289" s="491" t="s">
        <v>943</v>
      </c>
      <c r="I289" s="492"/>
      <c r="J289" s="493"/>
      <c r="K289" s="493"/>
      <c r="L289" s="493"/>
      <c r="M289" s="493"/>
      <c r="N289" s="493"/>
      <c r="O289" s="493"/>
      <c r="P289" s="493"/>
      <c r="Q289" s="493"/>
      <c r="R289" s="493"/>
      <c r="S289" s="491"/>
    </row>
    <row r="290" spans="1:19" s="490" customFormat="1" ht="8.1" customHeight="1" x14ac:dyDescent="0.25">
      <c r="A290" s="703" t="s">
        <v>1300</v>
      </c>
      <c r="B290" s="704"/>
      <c r="C290" s="708" t="s">
        <v>1301</v>
      </c>
      <c r="D290" s="709"/>
      <c r="E290" s="709"/>
      <c r="F290" s="709"/>
      <c r="G290" s="710"/>
      <c r="H290" s="491" t="s">
        <v>943</v>
      </c>
      <c r="I290" s="492"/>
      <c r="J290" s="493"/>
      <c r="K290" s="493"/>
      <c r="L290" s="493"/>
      <c r="M290" s="493"/>
      <c r="N290" s="493"/>
      <c r="O290" s="493"/>
      <c r="P290" s="493"/>
      <c r="Q290" s="493"/>
      <c r="R290" s="493"/>
      <c r="S290" s="491"/>
    </row>
    <row r="291" spans="1:19" s="490" customFormat="1" ht="8.1" customHeight="1" x14ac:dyDescent="0.25">
      <c r="A291" s="703" t="s">
        <v>1302</v>
      </c>
      <c r="B291" s="704"/>
      <c r="C291" s="719" t="s">
        <v>1251</v>
      </c>
      <c r="D291" s="720"/>
      <c r="E291" s="720"/>
      <c r="F291" s="720"/>
      <c r="G291" s="721"/>
      <c r="H291" s="491" t="s">
        <v>943</v>
      </c>
      <c r="I291" s="492"/>
      <c r="J291" s="493"/>
      <c r="K291" s="493"/>
      <c r="L291" s="493"/>
      <c r="M291" s="493"/>
      <c r="N291" s="493"/>
      <c r="O291" s="493"/>
      <c r="P291" s="493"/>
      <c r="Q291" s="493"/>
      <c r="R291" s="493"/>
      <c r="S291" s="491"/>
    </row>
    <row r="292" spans="1:19" s="490" customFormat="1" ht="8.1" customHeight="1" x14ac:dyDescent="0.25">
      <c r="A292" s="722" t="s">
        <v>1303</v>
      </c>
      <c r="B292" s="723"/>
      <c r="C292" s="735" t="s">
        <v>1304</v>
      </c>
      <c r="D292" s="736"/>
      <c r="E292" s="736"/>
      <c r="F292" s="736"/>
      <c r="G292" s="737"/>
      <c r="H292" s="516" t="s">
        <v>943</v>
      </c>
      <c r="I292" s="517"/>
      <c r="J292" s="518"/>
      <c r="K292" s="518"/>
      <c r="L292" s="518"/>
      <c r="M292" s="518">
        <v>0.69399999999999995</v>
      </c>
      <c r="N292" s="518"/>
      <c r="O292" s="518"/>
      <c r="P292" s="518"/>
      <c r="Q292" s="518"/>
      <c r="R292" s="518"/>
      <c r="S292" s="516"/>
    </row>
    <row r="293" spans="1:19" s="490" customFormat="1" ht="8.1" customHeight="1" x14ac:dyDescent="0.25">
      <c r="A293" s="703" t="s">
        <v>1305</v>
      </c>
      <c r="B293" s="704"/>
      <c r="C293" s="719" t="s">
        <v>1251</v>
      </c>
      <c r="D293" s="720"/>
      <c r="E293" s="720"/>
      <c r="F293" s="720"/>
      <c r="G293" s="721"/>
      <c r="H293" s="491" t="s">
        <v>943</v>
      </c>
      <c r="I293" s="492"/>
      <c r="J293" s="493"/>
      <c r="K293" s="493"/>
      <c r="L293" s="493"/>
      <c r="M293" s="493"/>
      <c r="N293" s="493"/>
      <c r="O293" s="493"/>
      <c r="P293" s="493"/>
      <c r="Q293" s="493"/>
      <c r="R293" s="493"/>
      <c r="S293" s="491"/>
    </row>
    <row r="294" spans="1:19" s="490" customFormat="1" ht="8.1" customHeight="1" x14ac:dyDescent="0.25">
      <c r="A294" s="722" t="s">
        <v>1306</v>
      </c>
      <c r="B294" s="723"/>
      <c r="C294" s="735" t="s">
        <v>1307</v>
      </c>
      <c r="D294" s="736"/>
      <c r="E294" s="736"/>
      <c r="F294" s="736"/>
      <c r="G294" s="737"/>
      <c r="H294" s="516" t="s">
        <v>943</v>
      </c>
      <c r="I294" s="517"/>
      <c r="J294" s="518"/>
      <c r="K294" s="518"/>
      <c r="L294" s="518"/>
      <c r="M294" s="518">
        <v>2.2490000000000001</v>
      </c>
      <c r="N294" s="518"/>
      <c r="O294" s="518"/>
      <c r="P294" s="518"/>
      <c r="Q294" s="518"/>
      <c r="R294" s="518"/>
      <c r="S294" s="516"/>
    </row>
    <row r="295" spans="1:19" s="490" customFormat="1" ht="8.1" customHeight="1" x14ac:dyDescent="0.25">
      <c r="A295" s="703" t="s">
        <v>1308</v>
      </c>
      <c r="B295" s="704"/>
      <c r="C295" s="719" t="s">
        <v>1251</v>
      </c>
      <c r="D295" s="720"/>
      <c r="E295" s="720"/>
      <c r="F295" s="720"/>
      <c r="G295" s="721"/>
      <c r="H295" s="491" t="s">
        <v>943</v>
      </c>
      <c r="I295" s="492"/>
      <c r="J295" s="493"/>
      <c r="K295" s="493"/>
      <c r="L295" s="493"/>
      <c r="M295" s="493"/>
      <c r="N295" s="493"/>
      <c r="O295" s="493"/>
      <c r="P295" s="493"/>
      <c r="Q295" s="493"/>
      <c r="R295" s="493"/>
      <c r="S295" s="491"/>
    </row>
    <row r="296" spans="1:19" s="490" customFormat="1" ht="8.1" customHeight="1" x14ac:dyDescent="0.25">
      <c r="A296" s="722" t="s">
        <v>1309</v>
      </c>
      <c r="B296" s="723"/>
      <c r="C296" s="735" t="s">
        <v>1310</v>
      </c>
      <c r="D296" s="736"/>
      <c r="E296" s="736"/>
      <c r="F296" s="736"/>
      <c r="G296" s="737"/>
      <c r="H296" s="516" t="s">
        <v>943</v>
      </c>
      <c r="I296" s="517"/>
      <c r="J296" s="518"/>
      <c r="K296" s="518"/>
      <c r="L296" s="518"/>
      <c r="M296" s="518"/>
      <c r="N296" s="518"/>
      <c r="O296" s="518"/>
      <c r="P296" s="518"/>
      <c r="Q296" s="518"/>
      <c r="R296" s="518"/>
      <c r="S296" s="516"/>
    </row>
    <row r="297" spans="1:19" s="490" customFormat="1" ht="8.1" customHeight="1" x14ac:dyDescent="0.25">
      <c r="A297" s="703" t="s">
        <v>1311</v>
      </c>
      <c r="B297" s="704"/>
      <c r="C297" s="719" t="s">
        <v>1251</v>
      </c>
      <c r="D297" s="720"/>
      <c r="E297" s="720"/>
      <c r="F297" s="720"/>
      <c r="G297" s="721"/>
      <c r="H297" s="491" t="s">
        <v>943</v>
      </c>
      <c r="I297" s="492"/>
      <c r="J297" s="493"/>
      <c r="K297" s="493"/>
      <c r="L297" s="493"/>
      <c r="M297" s="493"/>
      <c r="N297" s="493"/>
      <c r="O297" s="493"/>
      <c r="P297" s="493"/>
      <c r="Q297" s="493"/>
      <c r="R297" s="493"/>
      <c r="S297" s="491"/>
    </row>
    <row r="298" spans="1:19" s="490" customFormat="1" ht="16.5" customHeight="1" x14ac:dyDescent="0.25">
      <c r="A298" s="722" t="s">
        <v>1312</v>
      </c>
      <c r="B298" s="723"/>
      <c r="C298" s="735" t="s">
        <v>1313</v>
      </c>
      <c r="D298" s="736"/>
      <c r="E298" s="736"/>
      <c r="F298" s="736"/>
      <c r="G298" s="737"/>
      <c r="H298" s="516" t="s">
        <v>943</v>
      </c>
      <c r="I298" s="517"/>
      <c r="J298" s="518"/>
      <c r="K298" s="518"/>
      <c r="L298" s="518"/>
      <c r="M298" s="518"/>
      <c r="N298" s="518"/>
      <c r="O298" s="518"/>
      <c r="P298" s="518"/>
      <c r="Q298" s="518"/>
      <c r="R298" s="518"/>
      <c r="S298" s="516"/>
    </row>
    <row r="299" spans="1:19" s="490" customFormat="1" ht="8.1" customHeight="1" x14ac:dyDescent="0.25">
      <c r="A299" s="703" t="s">
        <v>1314</v>
      </c>
      <c r="B299" s="704"/>
      <c r="C299" s="719" t="s">
        <v>1251</v>
      </c>
      <c r="D299" s="720"/>
      <c r="E299" s="720"/>
      <c r="F299" s="720"/>
      <c r="G299" s="721"/>
      <c r="H299" s="491" t="s">
        <v>943</v>
      </c>
      <c r="I299" s="492"/>
      <c r="J299" s="493"/>
      <c r="K299" s="493"/>
      <c r="L299" s="493"/>
      <c r="M299" s="493"/>
      <c r="N299" s="493"/>
      <c r="O299" s="493"/>
      <c r="P299" s="493"/>
      <c r="Q299" s="493"/>
      <c r="R299" s="493"/>
      <c r="S299" s="491"/>
    </row>
    <row r="300" spans="1:19" s="490" customFormat="1" ht="8.1" customHeight="1" x14ac:dyDescent="0.25">
      <c r="A300" s="722" t="s">
        <v>1315</v>
      </c>
      <c r="B300" s="723"/>
      <c r="C300" s="735" t="s">
        <v>1316</v>
      </c>
      <c r="D300" s="736"/>
      <c r="E300" s="736"/>
      <c r="F300" s="736"/>
      <c r="G300" s="737"/>
      <c r="H300" s="516" t="s">
        <v>943</v>
      </c>
      <c r="I300" s="517"/>
      <c r="J300" s="518"/>
      <c r="K300" s="518"/>
      <c r="L300" s="518"/>
      <c r="M300" s="518"/>
      <c r="N300" s="518"/>
      <c r="O300" s="518"/>
      <c r="P300" s="518"/>
      <c r="Q300" s="518"/>
      <c r="R300" s="518"/>
      <c r="S300" s="516"/>
    </row>
    <row r="301" spans="1:19" s="490" customFormat="1" ht="8.1" customHeight="1" x14ac:dyDescent="0.25">
      <c r="A301" s="703" t="s">
        <v>1317</v>
      </c>
      <c r="B301" s="704"/>
      <c r="C301" s="719" t="s">
        <v>1251</v>
      </c>
      <c r="D301" s="720"/>
      <c r="E301" s="720"/>
      <c r="F301" s="720"/>
      <c r="G301" s="721"/>
      <c r="H301" s="491" t="s">
        <v>943</v>
      </c>
      <c r="I301" s="492"/>
      <c r="J301" s="493"/>
      <c r="K301" s="493"/>
      <c r="L301" s="493"/>
      <c r="M301" s="493"/>
      <c r="N301" s="493"/>
      <c r="O301" s="493"/>
      <c r="P301" s="493"/>
      <c r="Q301" s="493"/>
      <c r="R301" s="493"/>
      <c r="S301" s="491"/>
    </row>
    <row r="302" spans="1:19" s="490" customFormat="1" ht="17.100000000000001" customHeight="1" x14ac:dyDescent="0.25">
      <c r="A302" s="727" t="s">
        <v>1318</v>
      </c>
      <c r="B302" s="728"/>
      <c r="C302" s="775" t="s">
        <v>1319</v>
      </c>
      <c r="D302" s="776"/>
      <c r="E302" s="776"/>
      <c r="F302" s="776"/>
      <c r="G302" s="777"/>
      <c r="H302" s="522" t="s">
        <v>1320</v>
      </c>
      <c r="I302" s="523"/>
      <c r="J302" s="524"/>
      <c r="K302" s="524"/>
      <c r="L302" s="544">
        <f>L164/(L20*1.2)*100</f>
        <v>100</v>
      </c>
      <c r="M302" s="544">
        <f t="shared" ref="M302:S302" si="81">M164/(M20*1.2)*100</f>
        <v>98.338263190972881</v>
      </c>
      <c r="N302" s="544">
        <f t="shared" si="81"/>
        <v>100</v>
      </c>
      <c r="O302" s="544">
        <f t="shared" si="81"/>
        <v>100</v>
      </c>
      <c r="P302" s="544">
        <f t="shared" si="81"/>
        <v>100</v>
      </c>
      <c r="Q302" s="544">
        <f t="shared" si="81"/>
        <v>100</v>
      </c>
      <c r="R302" s="544">
        <f t="shared" si="81"/>
        <v>100</v>
      </c>
      <c r="S302" s="544">
        <f t="shared" si="81"/>
        <v>100.00000000000003</v>
      </c>
    </row>
    <row r="303" spans="1:19" s="490" customFormat="1" ht="8.1" customHeight="1" x14ac:dyDescent="0.25">
      <c r="A303" s="703" t="s">
        <v>1321</v>
      </c>
      <c r="B303" s="704"/>
      <c r="C303" s="708" t="s">
        <v>1322</v>
      </c>
      <c r="D303" s="709"/>
      <c r="E303" s="709"/>
      <c r="F303" s="709"/>
      <c r="G303" s="710"/>
      <c r="H303" s="491" t="s">
        <v>1320</v>
      </c>
      <c r="I303" s="492"/>
      <c r="J303" s="493"/>
      <c r="K303" s="493"/>
      <c r="L303" s="545"/>
      <c r="M303" s="545"/>
      <c r="N303" s="545"/>
      <c r="O303" s="545"/>
      <c r="P303" s="545"/>
      <c r="Q303" s="545"/>
      <c r="R303" s="545"/>
      <c r="S303" s="546"/>
    </row>
    <row r="304" spans="1:19" s="490" customFormat="1" ht="17.100000000000001" customHeight="1" x14ac:dyDescent="0.25">
      <c r="A304" s="703" t="s">
        <v>1323</v>
      </c>
      <c r="B304" s="704"/>
      <c r="C304" s="708" t="s">
        <v>1324</v>
      </c>
      <c r="D304" s="709"/>
      <c r="E304" s="709"/>
      <c r="F304" s="709"/>
      <c r="G304" s="710"/>
      <c r="H304" s="491" t="s">
        <v>1320</v>
      </c>
      <c r="I304" s="492"/>
      <c r="J304" s="493"/>
      <c r="K304" s="493"/>
      <c r="L304" s="545"/>
      <c r="M304" s="545"/>
      <c r="N304" s="545"/>
      <c r="O304" s="545"/>
      <c r="P304" s="545"/>
      <c r="Q304" s="545"/>
      <c r="R304" s="545"/>
      <c r="S304" s="546"/>
    </row>
    <row r="305" spans="1:19" s="490" customFormat="1" ht="17.100000000000001" customHeight="1" x14ac:dyDescent="0.25">
      <c r="A305" s="703" t="s">
        <v>1325</v>
      </c>
      <c r="B305" s="704"/>
      <c r="C305" s="708" t="s">
        <v>1326</v>
      </c>
      <c r="D305" s="709"/>
      <c r="E305" s="709"/>
      <c r="F305" s="709"/>
      <c r="G305" s="710"/>
      <c r="H305" s="491" t="s">
        <v>1320</v>
      </c>
      <c r="I305" s="492"/>
      <c r="J305" s="493"/>
      <c r="K305" s="493"/>
      <c r="L305" s="545"/>
      <c r="M305" s="545"/>
      <c r="N305" s="545"/>
      <c r="O305" s="545"/>
      <c r="P305" s="545"/>
      <c r="Q305" s="545"/>
      <c r="R305" s="545"/>
      <c r="S305" s="546"/>
    </row>
    <row r="306" spans="1:19" s="490" customFormat="1" ht="17.100000000000001" customHeight="1" x14ac:dyDescent="0.25">
      <c r="A306" s="703" t="s">
        <v>1327</v>
      </c>
      <c r="B306" s="704"/>
      <c r="C306" s="708" t="s">
        <v>1328</v>
      </c>
      <c r="D306" s="709"/>
      <c r="E306" s="709"/>
      <c r="F306" s="709"/>
      <c r="G306" s="710"/>
      <c r="H306" s="491" t="s">
        <v>1320</v>
      </c>
      <c r="I306" s="492"/>
      <c r="J306" s="493"/>
      <c r="K306" s="493"/>
      <c r="L306" s="545"/>
      <c r="M306" s="545"/>
      <c r="N306" s="545"/>
      <c r="O306" s="545"/>
      <c r="P306" s="545"/>
      <c r="Q306" s="545"/>
      <c r="R306" s="545"/>
      <c r="S306" s="546"/>
    </row>
    <row r="307" spans="1:19" s="490" customFormat="1" ht="8.1" customHeight="1" x14ac:dyDescent="0.25">
      <c r="A307" s="703" t="s">
        <v>1329</v>
      </c>
      <c r="B307" s="704"/>
      <c r="C307" s="708" t="s">
        <v>1330</v>
      </c>
      <c r="D307" s="709"/>
      <c r="E307" s="709"/>
      <c r="F307" s="709"/>
      <c r="G307" s="710"/>
      <c r="H307" s="491" t="s">
        <v>1320</v>
      </c>
      <c r="I307" s="492"/>
      <c r="J307" s="493"/>
      <c r="K307" s="493"/>
      <c r="L307" s="545"/>
      <c r="M307" s="545"/>
      <c r="N307" s="545"/>
      <c r="O307" s="545"/>
      <c r="P307" s="545"/>
      <c r="Q307" s="545"/>
      <c r="R307" s="545"/>
      <c r="S307" s="546"/>
    </row>
    <row r="308" spans="1:19" s="490" customFormat="1" ht="8.1" customHeight="1" x14ac:dyDescent="0.25">
      <c r="A308" s="722" t="s">
        <v>1331</v>
      </c>
      <c r="B308" s="723"/>
      <c r="C308" s="735" t="s">
        <v>1332</v>
      </c>
      <c r="D308" s="736"/>
      <c r="E308" s="736"/>
      <c r="F308" s="736"/>
      <c r="G308" s="737"/>
      <c r="H308" s="516" t="s">
        <v>1320</v>
      </c>
      <c r="I308" s="517"/>
      <c r="J308" s="518"/>
      <c r="K308" s="518"/>
      <c r="L308" s="547">
        <f>L170/L26/1.2*100</f>
        <v>100</v>
      </c>
      <c r="M308" s="547">
        <f t="shared" ref="M308:S308" si="82">M170/M26/1.2*100</f>
        <v>90.362826449777884</v>
      </c>
      <c r="N308" s="547">
        <f t="shared" si="82"/>
        <v>100</v>
      </c>
      <c r="O308" s="547">
        <f t="shared" si="82"/>
        <v>100</v>
      </c>
      <c r="P308" s="547">
        <f t="shared" si="82"/>
        <v>100</v>
      </c>
      <c r="Q308" s="547">
        <f t="shared" si="82"/>
        <v>100</v>
      </c>
      <c r="R308" s="547">
        <f t="shared" si="82"/>
        <v>100</v>
      </c>
      <c r="S308" s="547">
        <f t="shared" si="82"/>
        <v>100</v>
      </c>
    </row>
    <row r="309" spans="1:19" s="490" customFormat="1" ht="8.1" customHeight="1" x14ac:dyDescent="0.25">
      <c r="A309" s="703" t="s">
        <v>1333</v>
      </c>
      <c r="B309" s="704"/>
      <c r="C309" s="708" t="s">
        <v>1334</v>
      </c>
      <c r="D309" s="709"/>
      <c r="E309" s="709"/>
      <c r="F309" s="709"/>
      <c r="G309" s="710"/>
      <c r="H309" s="491" t="s">
        <v>1320</v>
      </c>
      <c r="I309" s="492"/>
      <c r="J309" s="493"/>
      <c r="K309" s="493"/>
      <c r="L309" s="493"/>
      <c r="M309" s="493"/>
      <c r="N309" s="493"/>
      <c r="O309" s="493"/>
      <c r="P309" s="493"/>
      <c r="Q309" s="493"/>
      <c r="R309" s="493"/>
      <c r="S309" s="491"/>
    </row>
    <row r="310" spans="1:19" s="490" customFormat="1" ht="8.1" customHeight="1" x14ac:dyDescent="0.25">
      <c r="A310" s="703" t="s">
        <v>1335</v>
      </c>
      <c r="B310" s="704"/>
      <c r="C310" s="708" t="s">
        <v>1336</v>
      </c>
      <c r="D310" s="709"/>
      <c r="E310" s="709"/>
      <c r="F310" s="709"/>
      <c r="G310" s="710"/>
      <c r="H310" s="491" t="s">
        <v>1320</v>
      </c>
      <c r="I310" s="492"/>
      <c r="J310" s="493"/>
      <c r="K310" s="493"/>
      <c r="L310" s="493"/>
      <c r="M310" s="493"/>
      <c r="N310" s="493"/>
      <c r="O310" s="493"/>
      <c r="P310" s="493"/>
      <c r="Q310" s="493"/>
      <c r="R310" s="493"/>
      <c r="S310" s="491"/>
    </row>
    <row r="311" spans="1:19" s="490" customFormat="1" ht="8.1" customHeight="1" x14ac:dyDescent="0.25">
      <c r="A311" s="703" t="s">
        <v>1337</v>
      </c>
      <c r="B311" s="704"/>
      <c r="C311" s="708" t="s">
        <v>1338</v>
      </c>
      <c r="D311" s="709"/>
      <c r="E311" s="709"/>
      <c r="F311" s="709"/>
      <c r="G311" s="710"/>
      <c r="H311" s="491" t="s">
        <v>1320</v>
      </c>
      <c r="I311" s="492"/>
      <c r="J311" s="493"/>
      <c r="K311" s="493"/>
      <c r="L311" s="493"/>
      <c r="M311" s="493"/>
      <c r="N311" s="493"/>
      <c r="O311" s="493"/>
      <c r="P311" s="493"/>
      <c r="Q311" s="493"/>
      <c r="R311" s="493"/>
      <c r="S311" s="491"/>
    </row>
    <row r="312" spans="1:19" s="490" customFormat="1" ht="16.5" customHeight="1" x14ac:dyDescent="0.25">
      <c r="A312" s="703" t="s">
        <v>1339</v>
      </c>
      <c r="B312" s="704"/>
      <c r="C312" s="708" t="s">
        <v>1340</v>
      </c>
      <c r="D312" s="709"/>
      <c r="E312" s="709"/>
      <c r="F312" s="709"/>
      <c r="G312" s="710"/>
      <c r="H312" s="491" t="s">
        <v>1320</v>
      </c>
      <c r="I312" s="492"/>
      <c r="J312" s="493"/>
      <c r="K312" s="493"/>
      <c r="L312" s="493"/>
      <c r="M312" s="493"/>
      <c r="N312" s="493"/>
      <c r="O312" s="493"/>
      <c r="P312" s="493"/>
      <c r="Q312" s="493"/>
      <c r="R312" s="493"/>
      <c r="S312" s="491"/>
    </row>
    <row r="313" spans="1:19" s="490" customFormat="1" ht="8.1" customHeight="1" x14ac:dyDescent="0.25">
      <c r="A313" s="703" t="s">
        <v>1341</v>
      </c>
      <c r="B313" s="704"/>
      <c r="C313" s="719" t="s">
        <v>958</v>
      </c>
      <c r="D313" s="720"/>
      <c r="E313" s="720"/>
      <c r="F313" s="720"/>
      <c r="G313" s="721"/>
      <c r="H313" s="491" t="s">
        <v>1320</v>
      </c>
      <c r="I313" s="492"/>
      <c r="J313" s="493"/>
      <c r="K313" s="493"/>
      <c r="L313" s="493"/>
      <c r="M313" s="493"/>
      <c r="N313" s="493"/>
      <c r="O313" s="493"/>
      <c r="P313" s="493"/>
      <c r="Q313" s="493"/>
      <c r="R313" s="493"/>
      <c r="S313" s="491"/>
    </row>
    <row r="314" spans="1:19" s="490" customFormat="1" ht="9" customHeight="1" thickBot="1" x14ac:dyDescent="0.3">
      <c r="A314" s="698" t="s">
        <v>1342</v>
      </c>
      <c r="B314" s="699"/>
      <c r="C314" s="778" t="s">
        <v>960</v>
      </c>
      <c r="D314" s="779"/>
      <c r="E314" s="779"/>
      <c r="F314" s="779"/>
      <c r="G314" s="780"/>
      <c r="H314" s="494" t="s">
        <v>1320</v>
      </c>
      <c r="I314" s="495"/>
      <c r="J314" s="496"/>
      <c r="K314" s="496"/>
      <c r="L314" s="496"/>
      <c r="M314" s="496"/>
      <c r="N314" s="496"/>
      <c r="O314" s="496"/>
      <c r="P314" s="496"/>
      <c r="Q314" s="496"/>
      <c r="R314" s="496"/>
      <c r="S314" s="494"/>
    </row>
    <row r="315" spans="1:19" s="490" customFormat="1" ht="10.5" customHeight="1" thickBot="1" x14ac:dyDescent="0.25">
      <c r="A315" s="781" t="s">
        <v>1343</v>
      </c>
      <c r="B315" s="782"/>
      <c r="C315" s="782"/>
      <c r="D315" s="782"/>
      <c r="E315" s="782"/>
      <c r="F315" s="782"/>
      <c r="G315" s="782"/>
      <c r="H315" s="782"/>
      <c r="I315" s="782"/>
      <c r="J315" s="782"/>
      <c r="K315" s="782"/>
      <c r="L315" s="782"/>
      <c r="M315" s="782"/>
      <c r="N315" s="782"/>
      <c r="O315" s="782"/>
      <c r="P315" s="782"/>
      <c r="Q315" s="782"/>
      <c r="R315" s="782"/>
      <c r="S315" s="783"/>
    </row>
    <row r="316" spans="1:19" s="490" customFormat="1" ht="9.75" customHeight="1" x14ac:dyDescent="0.25">
      <c r="A316" s="703" t="s">
        <v>1344</v>
      </c>
      <c r="B316" s="704"/>
      <c r="C316" s="772" t="s">
        <v>1345</v>
      </c>
      <c r="D316" s="773"/>
      <c r="E316" s="773"/>
      <c r="F316" s="773"/>
      <c r="G316" s="774"/>
      <c r="H316" s="491" t="s">
        <v>124</v>
      </c>
      <c r="I316" s="492" t="s">
        <v>1346</v>
      </c>
      <c r="J316" s="493" t="s">
        <v>1346</v>
      </c>
      <c r="K316" s="493" t="s">
        <v>1346</v>
      </c>
      <c r="L316" s="493" t="s">
        <v>1346</v>
      </c>
      <c r="M316" s="493" t="s">
        <v>1346</v>
      </c>
      <c r="N316" s="493" t="s">
        <v>1346</v>
      </c>
      <c r="O316" s="493" t="s">
        <v>1346</v>
      </c>
      <c r="P316" s="493" t="s">
        <v>1346</v>
      </c>
      <c r="Q316" s="493" t="s">
        <v>1346</v>
      </c>
      <c r="R316" s="493" t="s">
        <v>1346</v>
      </c>
      <c r="S316" s="491" t="s">
        <v>1346</v>
      </c>
    </row>
    <row r="317" spans="1:19" s="490" customFormat="1" ht="8.25" customHeight="1" x14ac:dyDescent="0.25">
      <c r="A317" s="703" t="s">
        <v>1347</v>
      </c>
      <c r="B317" s="704"/>
      <c r="C317" s="705" t="s">
        <v>1348</v>
      </c>
      <c r="D317" s="706"/>
      <c r="E317" s="706"/>
      <c r="F317" s="706"/>
      <c r="G317" s="707"/>
      <c r="H317" s="491" t="s">
        <v>253</v>
      </c>
      <c r="I317" s="492"/>
      <c r="J317" s="493"/>
      <c r="K317" s="493"/>
      <c r="L317" s="493"/>
      <c r="M317" s="493"/>
      <c r="N317" s="493"/>
      <c r="O317" s="493"/>
      <c r="P317" s="493"/>
      <c r="Q317" s="493"/>
      <c r="R317" s="493"/>
      <c r="S317" s="491"/>
    </row>
    <row r="318" spans="1:19" s="490" customFormat="1" ht="8.25" customHeight="1" x14ac:dyDescent="0.25">
      <c r="A318" s="703" t="s">
        <v>1349</v>
      </c>
      <c r="B318" s="704"/>
      <c r="C318" s="705" t="s">
        <v>1350</v>
      </c>
      <c r="D318" s="706"/>
      <c r="E318" s="706"/>
      <c r="F318" s="706"/>
      <c r="G318" s="707"/>
      <c r="H318" s="491" t="s">
        <v>1351</v>
      </c>
      <c r="I318" s="492"/>
      <c r="J318" s="493"/>
      <c r="K318" s="493"/>
      <c r="L318" s="493"/>
      <c r="M318" s="493"/>
      <c r="N318" s="493"/>
      <c r="O318" s="493"/>
      <c r="P318" s="493"/>
      <c r="Q318" s="493"/>
      <c r="R318" s="493"/>
      <c r="S318" s="491"/>
    </row>
    <row r="319" spans="1:19" s="490" customFormat="1" ht="8.25" customHeight="1" x14ac:dyDescent="0.25">
      <c r="A319" s="703" t="s">
        <v>1352</v>
      </c>
      <c r="B319" s="704"/>
      <c r="C319" s="705" t="s">
        <v>1353</v>
      </c>
      <c r="D319" s="706"/>
      <c r="E319" s="706"/>
      <c r="F319" s="706"/>
      <c r="G319" s="707"/>
      <c r="H319" s="491" t="s">
        <v>253</v>
      </c>
      <c r="I319" s="492"/>
      <c r="J319" s="493"/>
      <c r="K319" s="493"/>
      <c r="L319" s="493"/>
      <c r="M319" s="493"/>
      <c r="N319" s="493"/>
      <c r="O319" s="493"/>
      <c r="P319" s="493"/>
      <c r="Q319" s="493"/>
      <c r="R319" s="493"/>
      <c r="S319" s="491"/>
    </row>
    <row r="320" spans="1:19" s="490" customFormat="1" ht="8.25" customHeight="1" x14ac:dyDescent="0.25">
      <c r="A320" s="703" t="s">
        <v>1354</v>
      </c>
      <c r="B320" s="704"/>
      <c r="C320" s="705" t="s">
        <v>1355</v>
      </c>
      <c r="D320" s="706"/>
      <c r="E320" s="706"/>
      <c r="F320" s="706"/>
      <c r="G320" s="707"/>
      <c r="H320" s="491" t="s">
        <v>1351</v>
      </c>
      <c r="I320" s="492"/>
      <c r="J320" s="493"/>
      <c r="K320" s="493"/>
      <c r="L320" s="493"/>
      <c r="M320" s="493"/>
      <c r="N320" s="493"/>
      <c r="O320" s="493"/>
      <c r="P320" s="493"/>
      <c r="Q320" s="493"/>
      <c r="R320" s="493"/>
      <c r="S320" s="491"/>
    </row>
    <row r="321" spans="1:19" s="490" customFormat="1" ht="8.25" customHeight="1" x14ac:dyDescent="0.25">
      <c r="A321" s="703" t="s">
        <v>1356</v>
      </c>
      <c r="B321" s="704"/>
      <c r="C321" s="705" t="s">
        <v>1357</v>
      </c>
      <c r="D321" s="706"/>
      <c r="E321" s="706"/>
      <c r="F321" s="706"/>
      <c r="G321" s="707"/>
      <c r="H321" s="491" t="s">
        <v>1358</v>
      </c>
      <c r="I321" s="492"/>
      <c r="J321" s="493"/>
      <c r="K321" s="493"/>
      <c r="L321" s="493"/>
      <c r="M321" s="493"/>
      <c r="N321" s="493"/>
      <c r="O321" s="493"/>
      <c r="P321" s="493"/>
      <c r="Q321" s="493"/>
      <c r="R321" s="493"/>
      <c r="S321" s="491"/>
    </row>
    <row r="322" spans="1:19" s="490" customFormat="1" ht="8.25" customHeight="1" x14ac:dyDescent="0.25">
      <c r="A322" s="703" t="s">
        <v>1359</v>
      </c>
      <c r="B322" s="704"/>
      <c r="C322" s="705" t="s">
        <v>1360</v>
      </c>
      <c r="D322" s="706"/>
      <c r="E322" s="706"/>
      <c r="F322" s="706"/>
      <c r="G322" s="707"/>
      <c r="H322" s="491" t="s">
        <v>124</v>
      </c>
      <c r="I322" s="492" t="s">
        <v>1346</v>
      </c>
      <c r="J322" s="493" t="s">
        <v>1346</v>
      </c>
      <c r="K322" s="493" t="s">
        <v>1346</v>
      </c>
      <c r="L322" s="493" t="s">
        <v>1346</v>
      </c>
      <c r="M322" s="493" t="s">
        <v>1346</v>
      </c>
      <c r="N322" s="493" t="s">
        <v>1346</v>
      </c>
      <c r="O322" s="493" t="s">
        <v>1346</v>
      </c>
      <c r="P322" s="493" t="s">
        <v>1346</v>
      </c>
      <c r="Q322" s="493" t="s">
        <v>1346</v>
      </c>
      <c r="R322" s="493" t="s">
        <v>1346</v>
      </c>
      <c r="S322" s="491" t="s">
        <v>1346</v>
      </c>
    </row>
    <row r="323" spans="1:19" s="490" customFormat="1" ht="8.1" customHeight="1" x14ac:dyDescent="0.25">
      <c r="A323" s="703" t="s">
        <v>1361</v>
      </c>
      <c r="B323" s="704"/>
      <c r="C323" s="708" t="s">
        <v>1362</v>
      </c>
      <c r="D323" s="709"/>
      <c r="E323" s="709"/>
      <c r="F323" s="709"/>
      <c r="G323" s="710"/>
      <c r="H323" s="491" t="s">
        <v>1358</v>
      </c>
      <c r="I323" s="492"/>
      <c r="J323" s="493"/>
      <c r="K323" s="493"/>
      <c r="L323" s="493"/>
      <c r="M323" s="493"/>
      <c r="N323" s="493"/>
      <c r="O323" s="493"/>
      <c r="P323" s="493"/>
      <c r="Q323" s="493"/>
      <c r="R323" s="493"/>
      <c r="S323" s="491"/>
    </row>
    <row r="324" spans="1:19" s="490" customFormat="1" ht="8.1" customHeight="1" x14ac:dyDescent="0.25">
      <c r="A324" s="703" t="s">
        <v>1363</v>
      </c>
      <c r="B324" s="704"/>
      <c r="C324" s="708" t="s">
        <v>1364</v>
      </c>
      <c r="D324" s="709"/>
      <c r="E324" s="709"/>
      <c r="F324" s="709"/>
      <c r="G324" s="710"/>
      <c r="H324" s="491" t="s">
        <v>1365</v>
      </c>
      <c r="I324" s="492"/>
      <c r="J324" s="493"/>
      <c r="K324" s="493"/>
      <c r="L324" s="493"/>
      <c r="M324" s="493"/>
      <c r="N324" s="493"/>
      <c r="O324" s="493"/>
      <c r="P324" s="493"/>
      <c r="Q324" s="493"/>
      <c r="R324" s="493"/>
      <c r="S324" s="491"/>
    </row>
    <row r="325" spans="1:19" s="490" customFormat="1" ht="8.25" customHeight="1" x14ac:dyDescent="0.25">
      <c r="A325" s="703" t="s">
        <v>1366</v>
      </c>
      <c r="B325" s="704"/>
      <c r="C325" s="705" t="s">
        <v>1367</v>
      </c>
      <c r="D325" s="706"/>
      <c r="E325" s="706"/>
      <c r="F325" s="706"/>
      <c r="G325" s="707"/>
      <c r="H325" s="491" t="s">
        <v>124</v>
      </c>
      <c r="I325" s="492" t="s">
        <v>1346</v>
      </c>
      <c r="J325" s="493" t="s">
        <v>1346</v>
      </c>
      <c r="K325" s="493" t="s">
        <v>1346</v>
      </c>
      <c r="L325" s="493" t="s">
        <v>1346</v>
      </c>
      <c r="M325" s="493" t="s">
        <v>1346</v>
      </c>
      <c r="N325" s="493" t="s">
        <v>1346</v>
      </c>
      <c r="O325" s="493" t="s">
        <v>1346</v>
      </c>
      <c r="P325" s="493" t="s">
        <v>1346</v>
      </c>
      <c r="Q325" s="493" t="s">
        <v>1346</v>
      </c>
      <c r="R325" s="493" t="s">
        <v>1346</v>
      </c>
      <c r="S325" s="491" t="s">
        <v>1346</v>
      </c>
    </row>
    <row r="326" spans="1:19" s="490" customFormat="1" ht="8.1" customHeight="1" x14ac:dyDescent="0.25">
      <c r="A326" s="703" t="s">
        <v>1368</v>
      </c>
      <c r="B326" s="704"/>
      <c r="C326" s="708" t="s">
        <v>1362</v>
      </c>
      <c r="D326" s="709"/>
      <c r="E326" s="709"/>
      <c r="F326" s="709"/>
      <c r="G326" s="710"/>
      <c r="H326" s="491" t="s">
        <v>1358</v>
      </c>
      <c r="I326" s="492"/>
      <c r="J326" s="493"/>
      <c r="K326" s="493"/>
      <c r="L326" s="493"/>
      <c r="M326" s="493"/>
      <c r="N326" s="493"/>
      <c r="O326" s="493"/>
      <c r="P326" s="493"/>
      <c r="Q326" s="493"/>
      <c r="R326" s="493"/>
      <c r="S326" s="491"/>
    </row>
    <row r="327" spans="1:19" s="490" customFormat="1" ht="8.1" customHeight="1" x14ac:dyDescent="0.25">
      <c r="A327" s="703" t="s">
        <v>1369</v>
      </c>
      <c r="B327" s="704"/>
      <c r="C327" s="708" t="s">
        <v>1370</v>
      </c>
      <c r="D327" s="709"/>
      <c r="E327" s="709"/>
      <c r="F327" s="709"/>
      <c r="G327" s="710"/>
      <c r="H327" s="491" t="s">
        <v>253</v>
      </c>
      <c r="I327" s="492"/>
      <c r="J327" s="493"/>
      <c r="K327" s="493"/>
      <c r="L327" s="493"/>
      <c r="M327" s="493"/>
      <c r="N327" s="493"/>
      <c r="O327" s="493"/>
      <c r="P327" s="493"/>
      <c r="Q327" s="493"/>
      <c r="R327" s="493"/>
      <c r="S327" s="491"/>
    </row>
    <row r="328" spans="1:19" s="490" customFormat="1" ht="8.1" customHeight="1" x14ac:dyDescent="0.25">
      <c r="A328" s="703" t="s">
        <v>1371</v>
      </c>
      <c r="B328" s="704"/>
      <c r="C328" s="708" t="s">
        <v>1364</v>
      </c>
      <c r="D328" s="709"/>
      <c r="E328" s="709"/>
      <c r="F328" s="709"/>
      <c r="G328" s="710"/>
      <c r="H328" s="491" t="s">
        <v>1365</v>
      </c>
      <c r="I328" s="492"/>
      <c r="J328" s="493"/>
      <c r="K328" s="493"/>
      <c r="L328" s="493"/>
      <c r="M328" s="493"/>
      <c r="N328" s="493"/>
      <c r="O328" s="493"/>
      <c r="P328" s="493"/>
      <c r="Q328" s="493"/>
      <c r="R328" s="493"/>
      <c r="S328" s="491"/>
    </row>
    <row r="329" spans="1:19" s="490" customFormat="1" ht="8.25" customHeight="1" x14ac:dyDescent="0.25">
      <c r="A329" s="703" t="s">
        <v>1372</v>
      </c>
      <c r="B329" s="704"/>
      <c r="C329" s="705" t="s">
        <v>1373</v>
      </c>
      <c r="D329" s="706"/>
      <c r="E329" s="706"/>
      <c r="F329" s="706"/>
      <c r="G329" s="707"/>
      <c r="H329" s="491" t="s">
        <v>124</v>
      </c>
      <c r="I329" s="492" t="s">
        <v>1346</v>
      </c>
      <c r="J329" s="493" t="s">
        <v>1346</v>
      </c>
      <c r="K329" s="493" t="s">
        <v>1346</v>
      </c>
      <c r="L329" s="493" t="s">
        <v>1346</v>
      </c>
      <c r="M329" s="493" t="s">
        <v>1346</v>
      </c>
      <c r="N329" s="493" t="s">
        <v>1346</v>
      </c>
      <c r="O329" s="493" t="s">
        <v>1346</v>
      </c>
      <c r="P329" s="493" t="s">
        <v>1346</v>
      </c>
      <c r="Q329" s="493" t="s">
        <v>1346</v>
      </c>
      <c r="R329" s="493" t="s">
        <v>1346</v>
      </c>
      <c r="S329" s="491" t="s">
        <v>1346</v>
      </c>
    </row>
    <row r="330" spans="1:19" s="490" customFormat="1" ht="8.1" customHeight="1" x14ac:dyDescent="0.25">
      <c r="A330" s="703" t="s">
        <v>1374</v>
      </c>
      <c r="B330" s="704"/>
      <c r="C330" s="708" t="s">
        <v>1362</v>
      </c>
      <c r="D330" s="709"/>
      <c r="E330" s="709"/>
      <c r="F330" s="709"/>
      <c r="G330" s="710"/>
      <c r="H330" s="491" t="s">
        <v>1358</v>
      </c>
      <c r="I330" s="492"/>
      <c r="J330" s="493"/>
      <c r="K330" s="493"/>
      <c r="L330" s="493"/>
      <c r="M330" s="493"/>
      <c r="N330" s="493"/>
      <c r="O330" s="493"/>
      <c r="P330" s="493"/>
      <c r="Q330" s="493"/>
      <c r="R330" s="493"/>
      <c r="S330" s="491"/>
    </row>
    <row r="331" spans="1:19" s="490" customFormat="1" ht="8.1" customHeight="1" x14ac:dyDescent="0.25">
      <c r="A331" s="703" t="s">
        <v>1375</v>
      </c>
      <c r="B331" s="704"/>
      <c r="C331" s="708" t="s">
        <v>1364</v>
      </c>
      <c r="D331" s="709"/>
      <c r="E331" s="709"/>
      <c r="F331" s="709"/>
      <c r="G331" s="710"/>
      <c r="H331" s="491" t="s">
        <v>1365</v>
      </c>
      <c r="I331" s="492"/>
      <c r="J331" s="493"/>
      <c r="K331" s="493"/>
      <c r="L331" s="493"/>
      <c r="M331" s="493"/>
      <c r="N331" s="493"/>
      <c r="O331" s="493"/>
      <c r="P331" s="493"/>
      <c r="Q331" s="493"/>
      <c r="R331" s="493"/>
      <c r="S331" s="491"/>
    </row>
    <row r="332" spans="1:19" s="490" customFormat="1" ht="8.25" customHeight="1" x14ac:dyDescent="0.25">
      <c r="A332" s="703" t="s">
        <v>1376</v>
      </c>
      <c r="B332" s="704"/>
      <c r="C332" s="705" t="s">
        <v>1377</v>
      </c>
      <c r="D332" s="706"/>
      <c r="E332" s="706"/>
      <c r="F332" s="706"/>
      <c r="G332" s="707"/>
      <c r="H332" s="491" t="s">
        <v>124</v>
      </c>
      <c r="I332" s="492" t="s">
        <v>1346</v>
      </c>
      <c r="J332" s="493" t="s">
        <v>1346</v>
      </c>
      <c r="K332" s="493" t="s">
        <v>1346</v>
      </c>
      <c r="L332" s="493" t="s">
        <v>1346</v>
      </c>
      <c r="M332" s="493" t="s">
        <v>1346</v>
      </c>
      <c r="N332" s="493" t="s">
        <v>1346</v>
      </c>
      <c r="O332" s="493" t="s">
        <v>1346</v>
      </c>
      <c r="P332" s="493" t="s">
        <v>1346</v>
      </c>
      <c r="Q332" s="493" t="s">
        <v>1346</v>
      </c>
      <c r="R332" s="493" t="s">
        <v>1346</v>
      </c>
      <c r="S332" s="491" t="s">
        <v>1346</v>
      </c>
    </row>
    <row r="333" spans="1:19" s="490" customFormat="1" ht="8.1" customHeight="1" x14ac:dyDescent="0.25">
      <c r="A333" s="703" t="s">
        <v>1378</v>
      </c>
      <c r="B333" s="704"/>
      <c r="C333" s="708" t="s">
        <v>1362</v>
      </c>
      <c r="D333" s="709"/>
      <c r="E333" s="709"/>
      <c r="F333" s="709"/>
      <c r="G333" s="710"/>
      <c r="H333" s="491" t="s">
        <v>1358</v>
      </c>
      <c r="I333" s="492"/>
      <c r="J333" s="493"/>
      <c r="K333" s="493"/>
      <c r="L333" s="493"/>
      <c r="M333" s="493"/>
      <c r="N333" s="493"/>
      <c r="O333" s="493"/>
      <c r="P333" s="493"/>
      <c r="Q333" s="493"/>
      <c r="R333" s="493"/>
      <c r="S333" s="491"/>
    </row>
    <row r="334" spans="1:19" s="490" customFormat="1" ht="8.1" customHeight="1" x14ac:dyDescent="0.25">
      <c r="A334" s="703" t="s">
        <v>1379</v>
      </c>
      <c r="B334" s="704"/>
      <c r="C334" s="708" t="s">
        <v>1370</v>
      </c>
      <c r="D334" s="709"/>
      <c r="E334" s="709"/>
      <c r="F334" s="709"/>
      <c r="G334" s="710"/>
      <c r="H334" s="491" t="s">
        <v>253</v>
      </c>
      <c r="I334" s="492"/>
      <c r="J334" s="493"/>
      <c r="K334" s="493"/>
      <c r="L334" s="493"/>
      <c r="M334" s="493"/>
      <c r="N334" s="493"/>
      <c r="O334" s="493"/>
      <c r="P334" s="493"/>
      <c r="Q334" s="493"/>
      <c r="R334" s="493"/>
      <c r="S334" s="491"/>
    </row>
    <row r="335" spans="1:19" s="490" customFormat="1" ht="8.1" customHeight="1" x14ac:dyDescent="0.25">
      <c r="A335" s="703" t="s">
        <v>1380</v>
      </c>
      <c r="B335" s="704"/>
      <c r="C335" s="708" t="s">
        <v>1364</v>
      </c>
      <c r="D335" s="709"/>
      <c r="E335" s="709"/>
      <c r="F335" s="709"/>
      <c r="G335" s="710"/>
      <c r="H335" s="491" t="s">
        <v>1365</v>
      </c>
      <c r="I335" s="492"/>
      <c r="J335" s="493"/>
      <c r="K335" s="493"/>
      <c r="L335" s="493"/>
      <c r="M335" s="493"/>
      <c r="N335" s="493"/>
      <c r="O335" s="493"/>
      <c r="P335" s="493"/>
      <c r="Q335" s="493"/>
      <c r="R335" s="493"/>
      <c r="S335" s="491"/>
    </row>
    <row r="336" spans="1:19" s="490" customFormat="1" ht="9" customHeight="1" x14ac:dyDescent="0.25">
      <c r="A336" s="703" t="s">
        <v>1381</v>
      </c>
      <c r="B336" s="704"/>
      <c r="C336" s="772" t="s">
        <v>1382</v>
      </c>
      <c r="D336" s="773"/>
      <c r="E336" s="773"/>
      <c r="F336" s="773"/>
      <c r="G336" s="774"/>
      <c r="H336" s="491" t="s">
        <v>124</v>
      </c>
      <c r="I336" s="492" t="s">
        <v>1346</v>
      </c>
      <c r="J336" s="493" t="s">
        <v>1346</v>
      </c>
      <c r="K336" s="493" t="s">
        <v>1346</v>
      </c>
      <c r="L336" s="493" t="s">
        <v>1346</v>
      </c>
      <c r="M336" s="493" t="s">
        <v>1346</v>
      </c>
      <c r="N336" s="493" t="s">
        <v>1346</v>
      </c>
      <c r="O336" s="493" t="s">
        <v>1346</v>
      </c>
      <c r="P336" s="493" t="s">
        <v>1346</v>
      </c>
      <c r="Q336" s="493" t="s">
        <v>1346</v>
      </c>
      <c r="R336" s="493" t="s">
        <v>1346</v>
      </c>
      <c r="S336" s="491" t="s">
        <v>1346</v>
      </c>
    </row>
    <row r="337" spans="1:19" s="490" customFormat="1" ht="8.25" customHeight="1" x14ac:dyDescent="0.25">
      <c r="A337" s="703" t="s">
        <v>1383</v>
      </c>
      <c r="B337" s="704"/>
      <c r="C337" s="775" t="s">
        <v>1384</v>
      </c>
      <c r="D337" s="776"/>
      <c r="E337" s="776"/>
      <c r="F337" s="776"/>
      <c r="G337" s="777"/>
      <c r="H337" s="522" t="s">
        <v>1358</v>
      </c>
      <c r="I337" s="523"/>
      <c r="J337" s="524"/>
      <c r="K337" s="524"/>
      <c r="L337" s="524">
        <v>54.368000000000002</v>
      </c>
      <c r="M337" s="524">
        <v>103.2835</v>
      </c>
      <c r="N337" s="524">
        <v>111.72199999999999</v>
      </c>
      <c r="O337" s="524">
        <v>108.52809999999999</v>
      </c>
      <c r="P337" s="524">
        <v>133.49299999999999</v>
      </c>
      <c r="Q337" s="524">
        <v>132.55799999999999</v>
      </c>
      <c r="R337" s="524"/>
      <c r="S337" s="522"/>
    </row>
    <row r="338" spans="1:19" s="490" customFormat="1" ht="16.5" customHeight="1" x14ac:dyDescent="0.25">
      <c r="A338" s="703" t="s">
        <v>1385</v>
      </c>
      <c r="B338" s="704"/>
      <c r="C338" s="708" t="s">
        <v>1386</v>
      </c>
      <c r="D338" s="709"/>
      <c r="E338" s="709"/>
      <c r="F338" s="709"/>
      <c r="G338" s="710"/>
      <c r="H338" s="491" t="s">
        <v>1358</v>
      </c>
      <c r="I338" s="492"/>
      <c r="J338" s="493"/>
      <c r="K338" s="493"/>
      <c r="L338" s="493"/>
      <c r="M338" s="493"/>
      <c r="N338" s="493"/>
      <c r="O338" s="493"/>
      <c r="P338" s="493"/>
      <c r="Q338" s="493"/>
      <c r="R338" s="493"/>
      <c r="S338" s="491"/>
    </row>
    <row r="339" spans="1:19" s="490" customFormat="1" ht="8.1" customHeight="1" x14ac:dyDescent="0.25">
      <c r="A339" s="703" t="s">
        <v>1387</v>
      </c>
      <c r="B339" s="704"/>
      <c r="C339" s="719" t="s">
        <v>1388</v>
      </c>
      <c r="D339" s="720"/>
      <c r="E339" s="720"/>
      <c r="F339" s="720"/>
      <c r="G339" s="721"/>
      <c r="H339" s="491" t="s">
        <v>1358</v>
      </c>
      <c r="I339" s="492"/>
      <c r="J339" s="493"/>
      <c r="K339" s="493"/>
      <c r="L339" s="493"/>
      <c r="M339" s="493"/>
      <c r="N339" s="493"/>
      <c r="O339" s="493"/>
      <c r="P339" s="493"/>
      <c r="Q339" s="493"/>
      <c r="R339" s="493"/>
      <c r="S339" s="491"/>
    </row>
    <row r="340" spans="1:19" s="490" customFormat="1" ht="8.1" customHeight="1" x14ac:dyDescent="0.25">
      <c r="A340" s="703" t="s">
        <v>1389</v>
      </c>
      <c r="B340" s="704"/>
      <c r="C340" s="719" t="s">
        <v>1390</v>
      </c>
      <c r="D340" s="720"/>
      <c r="E340" s="720"/>
      <c r="F340" s="720"/>
      <c r="G340" s="721"/>
      <c r="H340" s="491" t="s">
        <v>1358</v>
      </c>
      <c r="I340" s="492"/>
      <c r="J340" s="493"/>
      <c r="K340" s="493"/>
      <c r="L340" s="493"/>
      <c r="M340" s="493"/>
      <c r="N340" s="493"/>
      <c r="O340" s="493"/>
      <c r="P340" s="493"/>
      <c r="Q340" s="493"/>
      <c r="R340" s="493"/>
      <c r="S340" s="491"/>
    </row>
    <row r="341" spans="1:19" s="490" customFormat="1" ht="8.25" customHeight="1" x14ac:dyDescent="0.25">
      <c r="A341" s="703" t="s">
        <v>1391</v>
      </c>
      <c r="B341" s="704"/>
      <c r="C341" s="775" t="s">
        <v>1392</v>
      </c>
      <c r="D341" s="776"/>
      <c r="E341" s="776"/>
      <c r="F341" s="776"/>
      <c r="G341" s="777"/>
      <c r="H341" s="522" t="s">
        <v>1358</v>
      </c>
      <c r="I341" s="523"/>
      <c r="J341" s="524"/>
      <c r="K341" s="524"/>
      <c r="L341" s="524">
        <v>6.0408999999999997</v>
      </c>
      <c r="M341" s="524">
        <v>2.2930000000000001</v>
      </c>
      <c r="N341" s="524">
        <v>3.5859999999999999</v>
      </c>
      <c r="O341" s="524">
        <v>8.2809000000000008</v>
      </c>
      <c r="P341" s="524">
        <v>6.0419999999999998</v>
      </c>
      <c r="Q341" s="524">
        <v>6.9770000000000003</v>
      </c>
      <c r="R341" s="524"/>
      <c r="S341" s="522"/>
    </row>
    <row r="342" spans="1:19" s="490" customFormat="1" ht="8.25" customHeight="1" x14ac:dyDescent="0.25">
      <c r="A342" s="703" t="s">
        <v>1393</v>
      </c>
      <c r="B342" s="704"/>
      <c r="C342" s="775" t="s">
        <v>1394</v>
      </c>
      <c r="D342" s="776"/>
      <c r="E342" s="776"/>
      <c r="F342" s="776"/>
      <c r="G342" s="777"/>
      <c r="H342" s="522" t="s">
        <v>253</v>
      </c>
      <c r="I342" s="523"/>
      <c r="J342" s="524"/>
      <c r="K342" s="524"/>
      <c r="L342" s="524">
        <v>10.984</v>
      </c>
      <c r="M342" s="524">
        <v>10.984</v>
      </c>
      <c r="N342" s="524">
        <v>21.238</v>
      </c>
      <c r="O342" s="524">
        <v>21.238</v>
      </c>
      <c r="P342" s="524">
        <v>25.37</v>
      </c>
      <c r="Q342" s="524">
        <v>25.37</v>
      </c>
      <c r="R342" s="524"/>
      <c r="S342" s="522"/>
    </row>
    <row r="343" spans="1:19" s="490" customFormat="1" ht="16.5" customHeight="1" x14ac:dyDescent="0.25">
      <c r="A343" s="703" t="s">
        <v>1395</v>
      </c>
      <c r="B343" s="704"/>
      <c r="C343" s="708" t="s">
        <v>1396</v>
      </c>
      <c r="D343" s="709"/>
      <c r="E343" s="709"/>
      <c r="F343" s="709"/>
      <c r="G343" s="710"/>
      <c r="H343" s="491" t="s">
        <v>253</v>
      </c>
      <c r="I343" s="492"/>
      <c r="J343" s="493"/>
      <c r="K343" s="493"/>
      <c r="L343" s="493"/>
      <c r="M343" s="493"/>
      <c r="N343" s="493"/>
      <c r="O343" s="493"/>
      <c r="P343" s="493"/>
      <c r="Q343" s="493"/>
      <c r="R343" s="493"/>
      <c r="S343" s="491"/>
    </row>
    <row r="344" spans="1:19" s="490" customFormat="1" ht="8.1" customHeight="1" x14ac:dyDescent="0.25">
      <c r="A344" s="703" t="s">
        <v>1397</v>
      </c>
      <c r="B344" s="704"/>
      <c r="C344" s="719" t="s">
        <v>1388</v>
      </c>
      <c r="D344" s="720"/>
      <c r="E344" s="720"/>
      <c r="F344" s="720"/>
      <c r="G344" s="721"/>
      <c r="H344" s="491" t="s">
        <v>253</v>
      </c>
      <c r="I344" s="492"/>
      <c r="J344" s="493"/>
      <c r="K344" s="493"/>
      <c r="L344" s="493"/>
      <c r="M344" s="493"/>
      <c r="N344" s="493"/>
      <c r="O344" s="493"/>
      <c r="P344" s="493"/>
      <c r="Q344" s="493"/>
      <c r="R344" s="493"/>
      <c r="S344" s="491"/>
    </row>
    <row r="345" spans="1:19" s="490" customFormat="1" ht="8.1" customHeight="1" x14ac:dyDescent="0.25">
      <c r="A345" s="703" t="s">
        <v>1398</v>
      </c>
      <c r="B345" s="704"/>
      <c r="C345" s="719" t="s">
        <v>1390</v>
      </c>
      <c r="D345" s="720"/>
      <c r="E345" s="720"/>
      <c r="F345" s="720"/>
      <c r="G345" s="721"/>
      <c r="H345" s="491" t="s">
        <v>253</v>
      </c>
      <c r="I345" s="492"/>
      <c r="J345" s="493"/>
      <c r="K345" s="493"/>
      <c r="L345" s="493"/>
      <c r="M345" s="493"/>
      <c r="N345" s="493"/>
      <c r="O345" s="493"/>
      <c r="P345" s="493"/>
      <c r="Q345" s="493"/>
      <c r="R345" s="493"/>
      <c r="S345" s="491"/>
    </row>
    <row r="346" spans="1:19" s="490" customFormat="1" ht="8.25" customHeight="1" x14ac:dyDescent="0.25">
      <c r="A346" s="703" t="s">
        <v>1399</v>
      </c>
      <c r="B346" s="704"/>
      <c r="C346" s="775" t="s">
        <v>1400</v>
      </c>
      <c r="D346" s="776"/>
      <c r="E346" s="776"/>
      <c r="F346" s="776"/>
      <c r="G346" s="777"/>
      <c r="H346" s="522" t="s">
        <v>1401</v>
      </c>
      <c r="I346" s="523"/>
      <c r="J346" s="524"/>
      <c r="K346" s="524"/>
      <c r="L346" s="524">
        <v>1201.24</v>
      </c>
      <c r="M346" s="524">
        <v>1502.31</v>
      </c>
      <c r="N346" s="524">
        <v>2071.86</v>
      </c>
      <c r="O346" s="524">
        <v>2216.56</v>
      </c>
      <c r="P346" s="524">
        <v>2071.86</v>
      </c>
      <c r="Q346" s="524">
        <v>2216.56</v>
      </c>
      <c r="R346" s="524"/>
      <c r="S346" s="522"/>
    </row>
    <row r="347" spans="1:19" s="490" customFormat="1" ht="16.5" customHeight="1" x14ac:dyDescent="0.25">
      <c r="A347" s="703" t="s">
        <v>1402</v>
      </c>
      <c r="B347" s="704"/>
      <c r="C347" s="724" t="s">
        <v>1403</v>
      </c>
      <c r="D347" s="725"/>
      <c r="E347" s="725"/>
      <c r="F347" s="725"/>
      <c r="G347" s="726"/>
      <c r="H347" s="516" t="s">
        <v>943</v>
      </c>
      <c r="I347" s="517"/>
      <c r="J347" s="518"/>
      <c r="K347" s="518"/>
      <c r="L347" s="534">
        <f t="shared" ref="L347:S347" si="83">L26-L60-L61-L54</f>
        <v>43.756</v>
      </c>
      <c r="M347" s="534">
        <f t="shared" si="83"/>
        <v>80.27</v>
      </c>
      <c r="N347" s="534">
        <f t="shared" si="83"/>
        <v>71.375</v>
      </c>
      <c r="O347" s="534">
        <f t="shared" si="83"/>
        <v>73.804000000000002</v>
      </c>
      <c r="P347" s="534">
        <f t="shared" si="83"/>
        <v>70.662000000000006</v>
      </c>
      <c r="Q347" s="534">
        <f t="shared" si="83"/>
        <v>78.466240000000013</v>
      </c>
      <c r="R347" s="534">
        <f t="shared" si="83"/>
        <v>185.79300000000001</v>
      </c>
      <c r="S347" s="534">
        <f t="shared" si="83"/>
        <v>232.54023999999998</v>
      </c>
    </row>
    <row r="348" spans="1:19" s="490" customFormat="1" ht="9" customHeight="1" x14ac:dyDescent="0.25">
      <c r="A348" s="703" t="s">
        <v>1404</v>
      </c>
      <c r="B348" s="704"/>
      <c r="C348" s="772" t="s">
        <v>1405</v>
      </c>
      <c r="D348" s="773"/>
      <c r="E348" s="773"/>
      <c r="F348" s="773"/>
      <c r="G348" s="774"/>
      <c r="H348" s="491" t="s">
        <v>124</v>
      </c>
      <c r="I348" s="492" t="s">
        <v>1346</v>
      </c>
      <c r="J348" s="493" t="s">
        <v>1346</v>
      </c>
      <c r="K348" s="493" t="s">
        <v>1346</v>
      </c>
      <c r="L348" s="493" t="s">
        <v>1346</v>
      </c>
      <c r="M348" s="493" t="s">
        <v>1346</v>
      </c>
      <c r="N348" s="493" t="s">
        <v>1346</v>
      </c>
      <c r="O348" s="493" t="s">
        <v>1346</v>
      </c>
      <c r="P348" s="493" t="s">
        <v>1346</v>
      </c>
      <c r="Q348" s="493" t="s">
        <v>1346</v>
      </c>
      <c r="R348" s="493" t="s">
        <v>1346</v>
      </c>
      <c r="S348" s="491" t="s">
        <v>1346</v>
      </c>
    </row>
    <row r="349" spans="1:19" s="490" customFormat="1" ht="8.1" customHeight="1" x14ac:dyDescent="0.25">
      <c r="A349" s="703" t="s">
        <v>1406</v>
      </c>
      <c r="B349" s="704"/>
      <c r="C349" s="705" t="s">
        <v>1407</v>
      </c>
      <c r="D349" s="706"/>
      <c r="E349" s="706"/>
      <c r="F349" s="706"/>
      <c r="G349" s="707"/>
      <c r="H349" s="491" t="s">
        <v>1358</v>
      </c>
      <c r="I349" s="492"/>
      <c r="J349" s="493"/>
      <c r="K349" s="493"/>
      <c r="L349" s="493"/>
      <c r="M349" s="493"/>
      <c r="N349" s="493"/>
      <c r="O349" s="493"/>
      <c r="P349" s="493"/>
      <c r="Q349" s="493"/>
      <c r="R349" s="493"/>
      <c r="S349" s="491"/>
    </row>
    <row r="350" spans="1:19" s="490" customFormat="1" x14ac:dyDescent="0.25">
      <c r="A350" s="703" t="s">
        <v>1408</v>
      </c>
      <c r="B350" s="704"/>
      <c r="C350" s="705" t="s">
        <v>1409</v>
      </c>
      <c r="D350" s="706"/>
      <c r="E350" s="706"/>
      <c r="F350" s="706"/>
      <c r="G350" s="707"/>
      <c r="H350" s="491" t="s">
        <v>1351</v>
      </c>
      <c r="I350" s="492"/>
      <c r="J350" s="493"/>
      <c r="K350" s="493"/>
      <c r="L350" s="493"/>
      <c r="M350" s="493"/>
      <c r="N350" s="493"/>
      <c r="O350" s="493"/>
      <c r="P350" s="493"/>
      <c r="Q350" s="493"/>
      <c r="R350" s="493"/>
      <c r="S350" s="491"/>
    </row>
    <row r="351" spans="1:19" s="490" customFormat="1" ht="24.75" customHeight="1" x14ac:dyDescent="0.25">
      <c r="A351" s="703" t="s">
        <v>1410</v>
      </c>
      <c r="B351" s="704"/>
      <c r="C351" s="705" t="s">
        <v>1411</v>
      </c>
      <c r="D351" s="706"/>
      <c r="E351" s="706"/>
      <c r="F351" s="706"/>
      <c r="G351" s="707"/>
      <c r="H351" s="491" t="s">
        <v>943</v>
      </c>
      <c r="I351" s="492"/>
      <c r="J351" s="493"/>
      <c r="K351" s="493"/>
      <c r="L351" s="493"/>
      <c r="M351" s="493"/>
      <c r="N351" s="493"/>
      <c r="O351" s="493"/>
      <c r="P351" s="493"/>
      <c r="Q351" s="493"/>
      <c r="R351" s="493"/>
      <c r="S351" s="491"/>
    </row>
    <row r="352" spans="1:19" s="490" customFormat="1" ht="16.5" customHeight="1" x14ac:dyDescent="0.25">
      <c r="A352" s="703" t="s">
        <v>1412</v>
      </c>
      <c r="B352" s="704"/>
      <c r="C352" s="705" t="s">
        <v>1413</v>
      </c>
      <c r="D352" s="706"/>
      <c r="E352" s="706"/>
      <c r="F352" s="706"/>
      <c r="G352" s="707"/>
      <c r="H352" s="491" t="s">
        <v>943</v>
      </c>
      <c r="I352" s="492"/>
      <c r="J352" s="493"/>
      <c r="K352" s="493"/>
      <c r="L352" s="493"/>
      <c r="M352" s="493"/>
      <c r="N352" s="493"/>
      <c r="O352" s="493"/>
      <c r="P352" s="493"/>
      <c r="Q352" s="493"/>
      <c r="R352" s="493"/>
      <c r="S352" s="491"/>
    </row>
    <row r="353" spans="1:19" s="490" customFormat="1" ht="9" customHeight="1" x14ac:dyDescent="0.25">
      <c r="A353" s="703" t="s">
        <v>1414</v>
      </c>
      <c r="B353" s="704"/>
      <c r="C353" s="772" t="s">
        <v>1415</v>
      </c>
      <c r="D353" s="773"/>
      <c r="E353" s="773"/>
      <c r="F353" s="773"/>
      <c r="G353" s="774"/>
      <c r="H353" s="491" t="s">
        <v>124</v>
      </c>
      <c r="I353" s="492" t="s">
        <v>1346</v>
      </c>
      <c r="J353" s="493" t="s">
        <v>1346</v>
      </c>
      <c r="K353" s="493" t="s">
        <v>1346</v>
      </c>
      <c r="L353" s="493" t="s">
        <v>1346</v>
      </c>
      <c r="M353" s="493" t="s">
        <v>1346</v>
      </c>
      <c r="N353" s="493" t="s">
        <v>1346</v>
      </c>
      <c r="O353" s="493" t="s">
        <v>1346</v>
      </c>
      <c r="P353" s="493" t="s">
        <v>1346</v>
      </c>
      <c r="Q353" s="493" t="s">
        <v>1346</v>
      </c>
      <c r="R353" s="493" t="s">
        <v>1346</v>
      </c>
      <c r="S353" s="491" t="s">
        <v>1346</v>
      </c>
    </row>
    <row r="354" spans="1:19" s="490" customFormat="1" ht="8.25" customHeight="1" x14ac:dyDescent="0.25">
      <c r="A354" s="703" t="s">
        <v>1416</v>
      </c>
      <c r="B354" s="704"/>
      <c r="C354" s="705" t="s">
        <v>1417</v>
      </c>
      <c r="D354" s="706"/>
      <c r="E354" s="706"/>
      <c r="F354" s="706"/>
      <c r="G354" s="707"/>
      <c r="H354" s="491" t="s">
        <v>253</v>
      </c>
      <c r="I354" s="492"/>
      <c r="J354" s="493"/>
      <c r="K354" s="493"/>
      <c r="L354" s="493"/>
      <c r="M354" s="493"/>
      <c r="N354" s="493"/>
      <c r="O354" s="493"/>
      <c r="P354" s="493"/>
      <c r="Q354" s="493"/>
      <c r="R354" s="493"/>
      <c r="S354" s="491"/>
    </row>
    <row r="355" spans="1:19" s="490" customFormat="1" ht="24.75" customHeight="1" x14ac:dyDescent="0.25">
      <c r="A355" s="703" t="s">
        <v>1418</v>
      </c>
      <c r="B355" s="704"/>
      <c r="C355" s="708" t="s">
        <v>1419</v>
      </c>
      <c r="D355" s="709"/>
      <c r="E355" s="709"/>
      <c r="F355" s="709"/>
      <c r="G355" s="710"/>
      <c r="H355" s="491" t="s">
        <v>253</v>
      </c>
      <c r="I355" s="492"/>
      <c r="J355" s="493"/>
      <c r="K355" s="493"/>
      <c r="L355" s="493"/>
      <c r="M355" s="493"/>
      <c r="N355" s="493"/>
      <c r="O355" s="493"/>
      <c r="P355" s="493"/>
      <c r="Q355" s="493"/>
      <c r="R355" s="493"/>
      <c r="S355" s="491"/>
    </row>
    <row r="356" spans="1:19" s="490" customFormat="1" ht="24.75" customHeight="1" x14ac:dyDescent="0.25">
      <c r="A356" s="703" t="s">
        <v>1420</v>
      </c>
      <c r="B356" s="704"/>
      <c r="C356" s="708" t="s">
        <v>1421</v>
      </c>
      <c r="D356" s="709"/>
      <c r="E356" s="709"/>
      <c r="F356" s="709"/>
      <c r="G356" s="710"/>
      <c r="H356" s="491" t="s">
        <v>253</v>
      </c>
      <c r="I356" s="492"/>
      <c r="J356" s="493"/>
      <c r="K356" s="493"/>
      <c r="L356" s="493"/>
      <c r="M356" s="493"/>
      <c r="N356" s="493"/>
      <c r="O356" s="493"/>
      <c r="P356" s="493"/>
      <c r="Q356" s="493"/>
      <c r="R356" s="493"/>
      <c r="S356" s="491"/>
    </row>
    <row r="357" spans="1:19" s="490" customFormat="1" ht="16.5" customHeight="1" x14ac:dyDescent="0.25">
      <c r="A357" s="703" t="s">
        <v>1422</v>
      </c>
      <c r="B357" s="704"/>
      <c r="C357" s="708" t="s">
        <v>1423</v>
      </c>
      <c r="D357" s="709"/>
      <c r="E357" s="709"/>
      <c r="F357" s="709"/>
      <c r="G357" s="710"/>
      <c r="H357" s="491" t="s">
        <v>253</v>
      </c>
      <c r="I357" s="492"/>
      <c r="J357" s="493"/>
      <c r="K357" s="493"/>
      <c r="L357" s="493"/>
      <c r="M357" s="493"/>
      <c r="N357" s="493"/>
      <c r="O357" s="493"/>
      <c r="P357" s="493"/>
      <c r="Q357" s="493"/>
      <c r="R357" s="493"/>
      <c r="S357" s="491"/>
    </row>
    <row r="358" spans="1:19" s="490" customFormat="1" ht="8.25" customHeight="1" x14ac:dyDescent="0.25">
      <c r="A358" s="703" t="s">
        <v>1424</v>
      </c>
      <c r="B358" s="704"/>
      <c r="C358" s="705" t="s">
        <v>1425</v>
      </c>
      <c r="D358" s="706"/>
      <c r="E358" s="706"/>
      <c r="F358" s="706"/>
      <c r="G358" s="707"/>
      <c r="H358" s="491" t="s">
        <v>1358</v>
      </c>
      <c r="I358" s="492"/>
      <c r="J358" s="493"/>
      <c r="K358" s="493"/>
      <c r="L358" s="493"/>
      <c r="M358" s="493"/>
      <c r="N358" s="493"/>
      <c r="O358" s="493"/>
      <c r="P358" s="493"/>
      <c r="Q358" s="493"/>
      <c r="R358" s="493"/>
      <c r="S358" s="491"/>
    </row>
    <row r="359" spans="1:19" s="490" customFormat="1" ht="16.5" customHeight="1" x14ac:dyDescent="0.25">
      <c r="A359" s="703" t="s">
        <v>1426</v>
      </c>
      <c r="B359" s="704"/>
      <c r="C359" s="708" t="s">
        <v>1427</v>
      </c>
      <c r="D359" s="709"/>
      <c r="E359" s="709"/>
      <c r="F359" s="709"/>
      <c r="G359" s="710"/>
      <c r="H359" s="491" t="s">
        <v>1358</v>
      </c>
      <c r="I359" s="492"/>
      <c r="J359" s="493"/>
      <c r="K359" s="493"/>
      <c r="L359" s="493"/>
      <c r="M359" s="493"/>
      <c r="N359" s="493"/>
      <c r="O359" s="493"/>
      <c r="P359" s="493"/>
      <c r="Q359" s="493"/>
      <c r="R359" s="493"/>
      <c r="S359" s="491"/>
    </row>
    <row r="360" spans="1:19" s="490" customFormat="1" ht="8.1" customHeight="1" x14ac:dyDescent="0.25">
      <c r="A360" s="703" t="s">
        <v>1428</v>
      </c>
      <c r="B360" s="704"/>
      <c r="C360" s="708" t="s">
        <v>1429</v>
      </c>
      <c r="D360" s="709"/>
      <c r="E360" s="709"/>
      <c r="F360" s="709"/>
      <c r="G360" s="710"/>
      <c r="H360" s="491" t="s">
        <v>1358</v>
      </c>
      <c r="I360" s="492"/>
      <c r="J360" s="493"/>
      <c r="K360" s="493"/>
      <c r="L360" s="493"/>
      <c r="M360" s="493"/>
      <c r="N360" s="493"/>
      <c r="O360" s="493"/>
      <c r="P360" s="493"/>
      <c r="Q360" s="493"/>
      <c r="R360" s="493"/>
      <c r="S360" s="491"/>
    </row>
    <row r="361" spans="1:19" s="490" customFormat="1" ht="16.5" customHeight="1" x14ac:dyDescent="0.25">
      <c r="A361" s="703" t="s">
        <v>1430</v>
      </c>
      <c r="B361" s="704"/>
      <c r="C361" s="705" t="s">
        <v>1431</v>
      </c>
      <c r="D361" s="706"/>
      <c r="E361" s="706"/>
      <c r="F361" s="706"/>
      <c r="G361" s="707"/>
      <c r="H361" s="491" t="s">
        <v>943</v>
      </c>
      <c r="I361" s="492"/>
      <c r="J361" s="493"/>
      <c r="K361" s="493"/>
      <c r="L361" s="493"/>
      <c r="M361" s="493"/>
      <c r="N361" s="493"/>
      <c r="O361" s="493"/>
      <c r="P361" s="493"/>
      <c r="Q361" s="493"/>
      <c r="R361" s="493"/>
      <c r="S361" s="491"/>
    </row>
    <row r="362" spans="1:19" s="490" customFormat="1" ht="8.1" customHeight="1" x14ac:dyDescent="0.25">
      <c r="A362" s="703" t="s">
        <v>1432</v>
      </c>
      <c r="B362" s="704"/>
      <c r="C362" s="708" t="s">
        <v>958</v>
      </c>
      <c r="D362" s="709"/>
      <c r="E362" s="709"/>
      <c r="F362" s="709"/>
      <c r="G362" s="710"/>
      <c r="H362" s="491" t="s">
        <v>943</v>
      </c>
      <c r="I362" s="492"/>
      <c r="J362" s="493"/>
      <c r="K362" s="493"/>
      <c r="L362" s="493"/>
      <c r="M362" s="493"/>
      <c r="N362" s="493"/>
      <c r="O362" s="493"/>
      <c r="P362" s="493"/>
      <c r="Q362" s="493"/>
      <c r="R362" s="493"/>
      <c r="S362" s="491"/>
    </row>
    <row r="363" spans="1:19" s="490" customFormat="1" ht="8.1" customHeight="1" x14ac:dyDescent="0.25">
      <c r="A363" s="703" t="s">
        <v>1433</v>
      </c>
      <c r="B363" s="704"/>
      <c r="C363" s="708" t="s">
        <v>960</v>
      </c>
      <c r="D363" s="709"/>
      <c r="E363" s="709"/>
      <c r="F363" s="709"/>
      <c r="G363" s="710"/>
      <c r="H363" s="491" t="s">
        <v>943</v>
      </c>
      <c r="I363" s="492"/>
      <c r="J363" s="493"/>
      <c r="K363" s="493"/>
      <c r="L363" s="493"/>
      <c r="M363" s="493"/>
      <c r="N363" s="493"/>
      <c r="O363" s="493"/>
      <c r="P363" s="493"/>
      <c r="Q363" s="493"/>
      <c r="R363" s="493"/>
      <c r="S363" s="491"/>
    </row>
    <row r="364" spans="1:19" s="490" customFormat="1" ht="9" customHeight="1" thickBot="1" x14ac:dyDescent="0.3">
      <c r="A364" s="767" t="s">
        <v>1434</v>
      </c>
      <c r="B364" s="768"/>
      <c r="C364" s="769" t="s">
        <v>1435</v>
      </c>
      <c r="D364" s="770"/>
      <c r="E364" s="770"/>
      <c r="F364" s="770"/>
      <c r="G364" s="771"/>
      <c r="H364" s="539" t="s">
        <v>1436</v>
      </c>
      <c r="I364" s="540"/>
      <c r="J364" s="541"/>
      <c r="K364" s="541"/>
      <c r="L364" s="541">
        <v>18</v>
      </c>
      <c r="M364" s="541">
        <v>17.5</v>
      </c>
      <c r="N364" s="541">
        <v>18</v>
      </c>
      <c r="O364" s="541">
        <v>29</v>
      </c>
      <c r="P364" s="541">
        <v>18</v>
      </c>
      <c r="Q364" s="541">
        <v>29</v>
      </c>
      <c r="R364" s="541"/>
      <c r="S364" s="539"/>
    </row>
    <row r="365" spans="1:19" s="490" customFormat="1" ht="13.5" customHeight="1" thickBot="1" x14ac:dyDescent="0.3">
      <c r="A365" s="751" t="s">
        <v>1437</v>
      </c>
      <c r="B365" s="752"/>
      <c r="C365" s="752"/>
      <c r="D365" s="752"/>
      <c r="E365" s="752"/>
      <c r="F365" s="752"/>
      <c r="G365" s="752"/>
      <c r="H365" s="752"/>
      <c r="I365" s="752"/>
      <c r="J365" s="752"/>
      <c r="K365" s="752"/>
      <c r="L365" s="752"/>
      <c r="M365" s="752"/>
      <c r="N365" s="752"/>
      <c r="O365" s="752"/>
      <c r="P365" s="752"/>
      <c r="Q365" s="752"/>
      <c r="R365" s="752"/>
      <c r="S365" s="753"/>
    </row>
    <row r="366" spans="1:19" s="503" customFormat="1" ht="18" customHeight="1" x14ac:dyDescent="0.15">
      <c r="A366" s="754" t="s">
        <v>201</v>
      </c>
      <c r="B366" s="755"/>
      <c r="C366" s="758" t="s">
        <v>932</v>
      </c>
      <c r="D366" s="759"/>
      <c r="E366" s="759"/>
      <c r="F366" s="759"/>
      <c r="G366" s="755"/>
      <c r="H366" s="762" t="s">
        <v>933</v>
      </c>
      <c r="I366" s="501" t="s">
        <v>934</v>
      </c>
      <c r="J366" s="502" t="s">
        <v>935</v>
      </c>
      <c r="K366" s="502" t="s">
        <v>936</v>
      </c>
      <c r="L366" s="764">
        <v>2019</v>
      </c>
      <c r="M366" s="765"/>
      <c r="N366" s="764">
        <v>2020</v>
      </c>
      <c r="O366" s="765"/>
      <c r="P366" s="764">
        <v>2021</v>
      </c>
      <c r="Q366" s="765"/>
      <c r="R366" s="764" t="s">
        <v>245</v>
      </c>
      <c r="S366" s="766"/>
    </row>
    <row r="367" spans="1:19" s="503" customFormat="1" ht="32.25" customHeight="1" x14ac:dyDescent="0.15">
      <c r="A367" s="756"/>
      <c r="B367" s="757"/>
      <c r="C367" s="760"/>
      <c r="D367" s="761"/>
      <c r="E367" s="761"/>
      <c r="F367" s="761"/>
      <c r="G367" s="757"/>
      <c r="H367" s="763"/>
      <c r="I367" s="504" t="s">
        <v>937</v>
      </c>
      <c r="J367" s="505" t="s">
        <v>937</v>
      </c>
      <c r="K367" s="505" t="s">
        <v>938</v>
      </c>
      <c r="L367" s="505" t="s">
        <v>939</v>
      </c>
      <c r="M367" s="505" t="s">
        <v>940</v>
      </c>
      <c r="N367" s="505" t="s">
        <v>939</v>
      </c>
      <c r="O367" s="505" t="s">
        <v>141</v>
      </c>
      <c r="P367" s="505" t="s">
        <v>939</v>
      </c>
      <c r="Q367" s="505" t="s">
        <v>141</v>
      </c>
      <c r="R367" s="505" t="s">
        <v>939</v>
      </c>
      <c r="S367" s="506" t="s">
        <v>141</v>
      </c>
    </row>
    <row r="368" spans="1:19" s="510" customFormat="1" ht="9" thickBot="1" x14ac:dyDescent="0.3">
      <c r="A368" s="744">
        <v>1</v>
      </c>
      <c r="B368" s="745"/>
      <c r="C368" s="746">
        <v>2</v>
      </c>
      <c r="D368" s="747"/>
      <c r="E368" s="747"/>
      <c r="F368" s="747"/>
      <c r="G368" s="745"/>
      <c r="H368" s="507">
        <v>3</v>
      </c>
      <c r="I368" s="508">
        <v>4</v>
      </c>
      <c r="J368" s="509">
        <v>5</v>
      </c>
      <c r="K368" s="509">
        <v>6</v>
      </c>
      <c r="L368" s="509">
        <v>7</v>
      </c>
      <c r="M368" s="509">
        <v>8</v>
      </c>
      <c r="N368" s="509">
        <v>9</v>
      </c>
      <c r="O368" s="509">
        <v>10</v>
      </c>
      <c r="P368" s="509">
        <v>11</v>
      </c>
      <c r="Q368" s="509">
        <v>12</v>
      </c>
      <c r="R368" s="509">
        <v>13</v>
      </c>
      <c r="S368" s="507">
        <v>14</v>
      </c>
    </row>
    <row r="369" spans="1:19" s="490" customFormat="1" ht="12" customHeight="1" x14ac:dyDescent="0.25">
      <c r="A369" s="748" t="s">
        <v>1438</v>
      </c>
      <c r="B369" s="749"/>
      <c r="C369" s="749"/>
      <c r="D369" s="749"/>
      <c r="E369" s="749"/>
      <c r="F369" s="749"/>
      <c r="G369" s="750"/>
      <c r="H369" s="522" t="s">
        <v>943</v>
      </c>
      <c r="I369" s="523"/>
      <c r="J369" s="524"/>
      <c r="K369" s="524"/>
      <c r="L369" s="524">
        <f>L370+L427</f>
        <v>4.9779999999999998</v>
      </c>
      <c r="M369" s="524">
        <f t="shared" ref="M369:S369" si="84">M370+M427</f>
        <v>4.9779999999999998</v>
      </c>
      <c r="N369" s="524">
        <f t="shared" si="84"/>
        <v>10.451000000000001</v>
      </c>
      <c r="O369" s="524">
        <f>O370+O427</f>
        <v>10.06</v>
      </c>
      <c r="P369" s="524">
        <f t="shared" si="84"/>
        <v>2.74</v>
      </c>
      <c r="Q369" s="524">
        <f t="shared" si="84"/>
        <v>10.859</v>
      </c>
      <c r="R369" s="524">
        <f t="shared" si="84"/>
        <v>18.169</v>
      </c>
      <c r="S369" s="524">
        <f t="shared" si="84"/>
        <v>25.227</v>
      </c>
    </row>
    <row r="370" spans="1:19" s="490" customFormat="1" ht="9" customHeight="1" x14ac:dyDescent="0.25">
      <c r="A370" s="727" t="s">
        <v>553</v>
      </c>
      <c r="B370" s="728"/>
      <c r="C370" s="729" t="s">
        <v>1439</v>
      </c>
      <c r="D370" s="730"/>
      <c r="E370" s="730"/>
      <c r="F370" s="730"/>
      <c r="G370" s="731"/>
      <c r="H370" s="522" t="s">
        <v>943</v>
      </c>
      <c r="I370" s="523"/>
      <c r="J370" s="524"/>
      <c r="K370" s="524"/>
      <c r="L370" s="524">
        <f>L371+L395+L423+L424</f>
        <v>4.9779999999999998</v>
      </c>
      <c r="M370" s="524">
        <f t="shared" ref="M370:S370" si="85">M371+M395+M423+M424</f>
        <v>4.9779999999999998</v>
      </c>
      <c r="N370" s="524">
        <f t="shared" si="85"/>
        <v>10.451000000000001</v>
      </c>
      <c r="O370" s="524">
        <f t="shared" si="85"/>
        <v>10.06</v>
      </c>
      <c r="P370" s="524">
        <f t="shared" si="85"/>
        <v>2.74</v>
      </c>
      <c r="Q370" s="524">
        <f t="shared" si="85"/>
        <v>8.8620000000000001</v>
      </c>
      <c r="R370" s="524">
        <f t="shared" si="85"/>
        <v>18.169</v>
      </c>
      <c r="S370" s="524">
        <f t="shared" si="85"/>
        <v>23.23</v>
      </c>
    </row>
    <row r="371" spans="1:19" s="490" customFormat="1" x14ac:dyDescent="0.25">
      <c r="A371" s="722" t="s">
        <v>38</v>
      </c>
      <c r="B371" s="723"/>
      <c r="C371" s="724" t="s">
        <v>1440</v>
      </c>
      <c r="D371" s="725"/>
      <c r="E371" s="725"/>
      <c r="F371" s="725"/>
      <c r="G371" s="726"/>
      <c r="H371" s="516" t="s">
        <v>943</v>
      </c>
      <c r="I371" s="517"/>
      <c r="J371" s="518"/>
      <c r="K371" s="518"/>
      <c r="L371" s="518">
        <f>L372+L390+L394</f>
        <v>3.41</v>
      </c>
      <c r="M371" s="518">
        <f t="shared" ref="M371:S371" si="86">M372+M390+M394</f>
        <v>3.41</v>
      </c>
      <c r="N371" s="518">
        <f t="shared" si="86"/>
        <v>8.8010000000000002</v>
      </c>
      <c r="O371" s="518">
        <f t="shared" si="86"/>
        <v>6.4550000000000001</v>
      </c>
      <c r="P371" s="518">
        <f t="shared" si="86"/>
        <v>1.0900000000000001</v>
      </c>
      <c r="Q371" s="518">
        <f t="shared" si="86"/>
        <v>5.7329999999999997</v>
      </c>
      <c r="R371" s="518">
        <f t="shared" si="86"/>
        <v>13.301</v>
      </c>
      <c r="S371" s="518">
        <f t="shared" si="86"/>
        <v>14.928000000000001</v>
      </c>
    </row>
    <row r="372" spans="1:19" s="490" customFormat="1" ht="16.5" customHeight="1" x14ac:dyDescent="0.25">
      <c r="A372" s="703" t="s">
        <v>85</v>
      </c>
      <c r="B372" s="704"/>
      <c r="C372" s="708" t="s">
        <v>1441</v>
      </c>
      <c r="D372" s="709"/>
      <c r="E372" s="709"/>
      <c r="F372" s="709"/>
      <c r="G372" s="710"/>
      <c r="H372" s="491" t="s">
        <v>943</v>
      </c>
      <c r="I372" s="492"/>
      <c r="J372" s="493"/>
      <c r="K372" s="493"/>
      <c r="L372" s="493">
        <f>L378</f>
        <v>3.41</v>
      </c>
      <c r="M372" s="493">
        <f t="shared" ref="M372:S372" si="87">M378</f>
        <v>3.41</v>
      </c>
      <c r="N372" s="493">
        <f t="shared" si="87"/>
        <v>8.8010000000000002</v>
      </c>
      <c r="O372" s="493">
        <f t="shared" si="87"/>
        <v>5.7850000000000001</v>
      </c>
      <c r="P372" s="493">
        <f t="shared" si="87"/>
        <v>1.0900000000000001</v>
      </c>
      <c r="Q372" s="493">
        <f t="shared" si="87"/>
        <v>5.7329999999999997</v>
      </c>
      <c r="R372" s="493">
        <f t="shared" si="87"/>
        <v>13.301</v>
      </c>
      <c r="S372" s="493">
        <f t="shared" si="87"/>
        <v>14.928000000000001</v>
      </c>
    </row>
    <row r="373" spans="1:19" s="490" customFormat="1" x14ac:dyDescent="0.25">
      <c r="A373" s="703" t="s">
        <v>87</v>
      </c>
      <c r="B373" s="704"/>
      <c r="C373" s="719" t="s">
        <v>1442</v>
      </c>
      <c r="D373" s="720"/>
      <c r="E373" s="720"/>
      <c r="F373" s="720"/>
      <c r="G373" s="721"/>
      <c r="H373" s="491" t="s">
        <v>943</v>
      </c>
      <c r="I373" s="492"/>
      <c r="J373" s="493"/>
      <c r="K373" s="493"/>
      <c r="L373" s="493"/>
      <c r="M373" s="493"/>
      <c r="N373" s="493"/>
      <c r="O373" s="493"/>
      <c r="P373" s="493"/>
      <c r="Q373" s="493"/>
      <c r="R373" s="493"/>
      <c r="S373" s="491"/>
    </row>
    <row r="374" spans="1:19" s="490" customFormat="1" ht="16.5" customHeight="1" x14ac:dyDescent="0.25">
      <c r="A374" s="703" t="s">
        <v>1443</v>
      </c>
      <c r="B374" s="704"/>
      <c r="C374" s="732" t="s">
        <v>945</v>
      </c>
      <c r="D374" s="733"/>
      <c r="E374" s="733"/>
      <c r="F374" s="733"/>
      <c r="G374" s="734"/>
      <c r="H374" s="491" t="s">
        <v>943</v>
      </c>
      <c r="I374" s="492"/>
      <c r="J374" s="493"/>
      <c r="K374" s="493"/>
      <c r="L374" s="493"/>
      <c r="M374" s="493"/>
      <c r="N374" s="493"/>
      <c r="O374" s="493"/>
      <c r="P374" s="493"/>
      <c r="Q374" s="493"/>
      <c r="R374" s="493"/>
      <c r="S374" s="491"/>
    </row>
    <row r="375" spans="1:19" s="490" customFormat="1" ht="16.5" customHeight="1" x14ac:dyDescent="0.25">
      <c r="A375" s="703" t="s">
        <v>1444</v>
      </c>
      <c r="B375" s="704"/>
      <c r="C375" s="732" t="s">
        <v>946</v>
      </c>
      <c r="D375" s="733"/>
      <c r="E375" s="733"/>
      <c r="F375" s="733"/>
      <c r="G375" s="734"/>
      <c r="H375" s="491" t="s">
        <v>943</v>
      </c>
      <c r="I375" s="492"/>
      <c r="J375" s="493"/>
      <c r="K375" s="493"/>
      <c r="L375" s="493"/>
      <c r="M375" s="493"/>
      <c r="N375" s="493"/>
      <c r="O375" s="493"/>
      <c r="P375" s="493"/>
      <c r="Q375" s="493"/>
      <c r="R375" s="493"/>
      <c r="S375" s="491"/>
    </row>
    <row r="376" spans="1:19" s="490" customFormat="1" ht="16.5" customHeight="1" x14ac:dyDescent="0.25">
      <c r="A376" s="703" t="s">
        <v>1445</v>
      </c>
      <c r="B376" s="704"/>
      <c r="C376" s="732" t="s">
        <v>947</v>
      </c>
      <c r="D376" s="733"/>
      <c r="E376" s="733"/>
      <c r="F376" s="733"/>
      <c r="G376" s="734"/>
      <c r="H376" s="491" t="s">
        <v>943</v>
      </c>
      <c r="I376" s="492"/>
      <c r="J376" s="493"/>
      <c r="K376" s="493"/>
      <c r="L376" s="493"/>
      <c r="M376" s="493"/>
      <c r="N376" s="493"/>
      <c r="O376" s="493"/>
      <c r="P376" s="493"/>
      <c r="Q376" s="493"/>
      <c r="R376" s="493"/>
      <c r="S376" s="491"/>
    </row>
    <row r="377" spans="1:19" s="490" customFormat="1" x14ac:dyDescent="0.25">
      <c r="A377" s="703" t="s">
        <v>89</v>
      </c>
      <c r="B377" s="704"/>
      <c r="C377" s="719" t="s">
        <v>1446</v>
      </c>
      <c r="D377" s="720"/>
      <c r="E377" s="720"/>
      <c r="F377" s="720"/>
      <c r="G377" s="721"/>
      <c r="H377" s="491" t="s">
        <v>943</v>
      </c>
      <c r="I377" s="492"/>
      <c r="J377" s="493"/>
      <c r="K377" s="493"/>
      <c r="L377" s="493"/>
      <c r="M377" s="493"/>
      <c r="N377" s="493"/>
      <c r="O377" s="493"/>
      <c r="P377" s="493"/>
      <c r="Q377" s="493"/>
      <c r="R377" s="493"/>
      <c r="S377" s="491"/>
    </row>
    <row r="378" spans="1:19" s="490" customFormat="1" x14ac:dyDescent="0.25">
      <c r="A378" s="722" t="s">
        <v>91</v>
      </c>
      <c r="B378" s="723"/>
      <c r="C378" s="738" t="s">
        <v>1447</v>
      </c>
      <c r="D378" s="739"/>
      <c r="E378" s="739"/>
      <c r="F378" s="739"/>
      <c r="G378" s="740"/>
      <c r="H378" s="516" t="s">
        <v>943</v>
      </c>
      <c r="I378" s="517"/>
      <c r="J378" s="518"/>
      <c r="K378" s="518"/>
      <c r="L378" s="518">
        <v>3.41</v>
      </c>
      <c r="M378" s="518">
        <v>3.41</v>
      </c>
      <c r="N378" s="518">
        <v>8.8010000000000002</v>
      </c>
      <c r="O378" s="518">
        <v>5.7850000000000001</v>
      </c>
      <c r="P378" s="518">
        <v>1.0900000000000001</v>
      </c>
      <c r="Q378" s="518">
        <v>5.7329999999999997</v>
      </c>
      <c r="R378" s="518">
        <f>L378+N378+P378</f>
        <v>13.301</v>
      </c>
      <c r="S378" s="518">
        <f>M378+O378+Q378</f>
        <v>14.928000000000001</v>
      </c>
    </row>
    <row r="379" spans="1:19" s="490" customFormat="1" x14ac:dyDescent="0.25">
      <c r="A379" s="703" t="s">
        <v>1448</v>
      </c>
      <c r="B379" s="704"/>
      <c r="C379" s="719" t="s">
        <v>1449</v>
      </c>
      <c r="D379" s="720"/>
      <c r="E379" s="720"/>
      <c r="F379" s="720"/>
      <c r="G379" s="721"/>
      <c r="H379" s="491" t="s">
        <v>943</v>
      </c>
      <c r="I379" s="492"/>
      <c r="J379" s="493"/>
      <c r="K379" s="493"/>
      <c r="L379" s="493"/>
      <c r="M379" s="493"/>
      <c r="N379" s="493"/>
      <c r="O379" s="493"/>
      <c r="P379" s="493"/>
      <c r="Q379" s="493"/>
      <c r="R379" s="493"/>
      <c r="S379" s="491"/>
    </row>
    <row r="380" spans="1:19" s="490" customFormat="1" x14ac:dyDescent="0.25">
      <c r="A380" s="703" t="s">
        <v>1450</v>
      </c>
      <c r="B380" s="704"/>
      <c r="C380" s="719" t="s">
        <v>1451</v>
      </c>
      <c r="D380" s="720"/>
      <c r="E380" s="720"/>
      <c r="F380" s="720"/>
      <c r="G380" s="721"/>
      <c r="H380" s="491" t="s">
        <v>943</v>
      </c>
      <c r="I380" s="492"/>
      <c r="J380" s="493"/>
      <c r="K380" s="493"/>
      <c r="L380" s="493"/>
      <c r="M380" s="493"/>
      <c r="N380" s="493"/>
      <c r="O380" s="493"/>
      <c r="P380" s="493"/>
      <c r="Q380" s="493"/>
      <c r="R380" s="493"/>
      <c r="S380" s="491"/>
    </row>
    <row r="381" spans="1:19" s="490" customFormat="1" ht="16.5" customHeight="1" x14ac:dyDescent="0.25">
      <c r="A381" s="703" t="s">
        <v>1452</v>
      </c>
      <c r="B381" s="704"/>
      <c r="C381" s="732" t="s">
        <v>1453</v>
      </c>
      <c r="D381" s="733"/>
      <c r="E381" s="733"/>
      <c r="F381" s="733"/>
      <c r="G381" s="734"/>
      <c r="H381" s="491" t="s">
        <v>943</v>
      </c>
      <c r="I381" s="492"/>
      <c r="J381" s="493"/>
      <c r="K381" s="493"/>
      <c r="L381" s="493"/>
      <c r="M381" s="493"/>
      <c r="N381" s="493"/>
      <c r="O381" s="493"/>
      <c r="P381" s="493"/>
      <c r="Q381" s="493"/>
      <c r="R381" s="493"/>
      <c r="S381" s="491"/>
    </row>
    <row r="382" spans="1:19" s="490" customFormat="1" x14ac:dyDescent="0.25">
      <c r="A382" s="703" t="s">
        <v>1454</v>
      </c>
      <c r="B382" s="704"/>
      <c r="C382" s="741" t="s">
        <v>1455</v>
      </c>
      <c r="D382" s="742"/>
      <c r="E382" s="742"/>
      <c r="F382" s="742"/>
      <c r="G382" s="743"/>
      <c r="H382" s="491" t="s">
        <v>943</v>
      </c>
      <c r="I382" s="492"/>
      <c r="J382" s="493"/>
      <c r="K382" s="493"/>
      <c r="L382" s="493"/>
      <c r="M382" s="493"/>
      <c r="N382" s="493"/>
      <c r="O382" s="493"/>
      <c r="P382" s="493"/>
      <c r="Q382" s="493"/>
      <c r="R382" s="493"/>
      <c r="S382" s="491"/>
    </row>
    <row r="383" spans="1:19" s="490" customFormat="1" x14ac:dyDescent="0.25">
      <c r="A383" s="703" t="s">
        <v>1456</v>
      </c>
      <c r="B383" s="704"/>
      <c r="C383" s="732" t="s">
        <v>1457</v>
      </c>
      <c r="D383" s="733"/>
      <c r="E383" s="733"/>
      <c r="F383" s="733"/>
      <c r="G383" s="734"/>
      <c r="H383" s="491" t="s">
        <v>943</v>
      </c>
      <c r="I383" s="492"/>
      <c r="J383" s="493"/>
      <c r="K383" s="493"/>
      <c r="L383" s="493"/>
      <c r="M383" s="493"/>
      <c r="N383" s="493"/>
      <c r="O383" s="493"/>
      <c r="P383" s="493"/>
      <c r="Q383" s="493"/>
      <c r="R383" s="493"/>
      <c r="S383" s="491"/>
    </row>
    <row r="384" spans="1:19" s="490" customFormat="1" x14ac:dyDescent="0.25">
      <c r="A384" s="703" t="s">
        <v>1458</v>
      </c>
      <c r="B384" s="704"/>
      <c r="C384" s="741" t="s">
        <v>1455</v>
      </c>
      <c r="D384" s="742"/>
      <c r="E384" s="742"/>
      <c r="F384" s="742"/>
      <c r="G384" s="743"/>
      <c r="H384" s="491" t="s">
        <v>943</v>
      </c>
      <c r="I384" s="492"/>
      <c r="J384" s="493"/>
      <c r="K384" s="493"/>
      <c r="L384" s="493"/>
      <c r="M384" s="493"/>
      <c r="N384" s="493"/>
      <c r="O384" s="493"/>
      <c r="P384" s="493"/>
      <c r="Q384" s="493"/>
      <c r="R384" s="493"/>
      <c r="S384" s="491"/>
    </row>
    <row r="385" spans="1:19" s="490" customFormat="1" x14ac:dyDescent="0.25">
      <c r="A385" s="703" t="s">
        <v>1459</v>
      </c>
      <c r="B385" s="704"/>
      <c r="C385" s="719" t="s">
        <v>1460</v>
      </c>
      <c r="D385" s="720"/>
      <c r="E385" s="720"/>
      <c r="F385" s="720"/>
      <c r="G385" s="721"/>
      <c r="H385" s="491" t="s">
        <v>943</v>
      </c>
      <c r="I385" s="492"/>
      <c r="J385" s="493"/>
      <c r="K385" s="493"/>
      <c r="L385" s="493"/>
      <c r="M385" s="493"/>
      <c r="N385" s="493"/>
      <c r="O385" s="493"/>
      <c r="P385" s="493"/>
      <c r="Q385" s="493"/>
      <c r="R385" s="493"/>
      <c r="S385" s="491"/>
    </row>
    <row r="386" spans="1:19" s="490" customFormat="1" x14ac:dyDescent="0.25">
      <c r="A386" s="703" t="s">
        <v>1461</v>
      </c>
      <c r="B386" s="704"/>
      <c r="C386" s="719" t="s">
        <v>1273</v>
      </c>
      <c r="D386" s="720"/>
      <c r="E386" s="720"/>
      <c r="F386" s="720"/>
      <c r="G386" s="721"/>
      <c r="H386" s="491" t="s">
        <v>943</v>
      </c>
      <c r="I386" s="492"/>
      <c r="J386" s="493"/>
      <c r="K386" s="493"/>
      <c r="L386" s="493"/>
      <c r="M386" s="493"/>
      <c r="N386" s="493"/>
      <c r="O386" s="493"/>
      <c r="P386" s="493"/>
      <c r="Q386" s="493"/>
      <c r="R386" s="493"/>
      <c r="S386" s="491"/>
    </row>
    <row r="387" spans="1:19" s="490" customFormat="1" ht="16.5" customHeight="1" x14ac:dyDescent="0.25">
      <c r="A387" s="703" t="s">
        <v>1462</v>
      </c>
      <c r="B387" s="704"/>
      <c r="C387" s="719" t="s">
        <v>1463</v>
      </c>
      <c r="D387" s="720"/>
      <c r="E387" s="720"/>
      <c r="F387" s="720"/>
      <c r="G387" s="721"/>
      <c r="H387" s="491" t="s">
        <v>943</v>
      </c>
      <c r="I387" s="492"/>
      <c r="J387" s="493"/>
      <c r="K387" s="493"/>
      <c r="L387" s="493"/>
      <c r="M387" s="493"/>
      <c r="N387" s="493"/>
      <c r="O387" s="493"/>
      <c r="P387" s="493"/>
      <c r="Q387" s="493"/>
      <c r="R387" s="493"/>
      <c r="S387" s="491"/>
    </row>
    <row r="388" spans="1:19" s="490" customFormat="1" x14ac:dyDescent="0.25">
      <c r="A388" s="703" t="s">
        <v>1464</v>
      </c>
      <c r="B388" s="704"/>
      <c r="C388" s="732" t="s">
        <v>958</v>
      </c>
      <c r="D388" s="733"/>
      <c r="E388" s="733"/>
      <c r="F388" s="733"/>
      <c r="G388" s="734"/>
      <c r="H388" s="491" t="s">
        <v>943</v>
      </c>
      <c r="I388" s="492"/>
      <c r="J388" s="493"/>
      <c r="K388" s="493"/>
      <c r="L388" s="493"/>
      <c r="M388" s="493"/>
      <c r="N388" s="493"/>
      <c r="O388" s="493"/>
      <c r="P388" s="493"/>
      <c r="Q388" s="493"/>
      <c r="R388" s="493"/>
      <c r="S388" s="491"/>
    </row>
    <row r="389" spans="1:19" s="490" customFormat="1" x14ac:dyDescent="0.25">
      <c r="A389" s="703" t="s">
        <v>1465</v>
      </c>
      <c r="B389" s="704"/>
      <c r="C389" s="732" t="s">
        <v>960</v>
      </c>
      <c r="D389" s="733"/>
      <c r="E389" s="733"/>
      <c r="F389" s="733"/>
      <c r="G389" s="734"/>
      <c r="H389" s="491" t="s">
        <v>943</v>
      </c>
      <c r="I389" s="492"/>
      <c r="J389" s="493"/>
      <c r="K389" s="493"/>
      <c r="L389" s="493"/>
      <c r="M389" s="493"/>
      <c r="N389" s="493"/>
      <c r="O389" s="493"/>
      <c r="P389" s="493"/>
      <c r="Q389" s="493"/>
      <c r="R389" s="493"/>
      <c r="S389" s="491"/>
    </row>
    <row r="390" spans="1:19" s="490" customFormat="1" ht="16.5" customHeight="1" x14ac:dyDescent="0.25">
      <c r="A390" s="703" t="s">
        <v>93</v>
      </c>
      <c r="B390" s="704"/>
      <c r="C390" s="708" t="s">
        <v>1466</v>
      </c>
      <c r="D390" s="709"/>
      <c r="E390" s="709"/>
      <c r="F390" s="709"/>
      <c r="G390" s="710"/>
      <c r="H390" s="491" t="s">
        <v>943</v>
      </c>
      <c r="I390" s="492"/>
      <c r="J390" s="493"/>
      <c r="K390" s="493"/>
      <c r="L390" s="493"/>
      <c r="M390" s="493"/>
      <c r="N390" s="493"/>
      <c r="O390" s="493"/>
      <c r="P390" s="493"/>
      <c r="Q390" s="493"/>
      <c r="R390" s="493"/>
      <c r="S390" s="491"/>
    </row>
    <row r="391" spans="1:19" s="490" customFormat="1" ht="16.5" customHeight="1" x14ac:dyDescent="0.25">
      <c r="A391" s="703" t="s">
        <v>95</v>
      </c>
      <c r="B391" s="704"/>
      <c r="C391" s="719" t="s">
        <v>945</v>
      </c>
      <c r="D391" s="720"/>
      <c r="E391" s="720"/>
      <c r="F391" s="720"/>
      <c r="G391" s="721"/>
      <c r="H391" s="491" t="s">
        <v>943</v>
      </c>
      <c r="I391" s="492"/>
      <c r="J391" s="493"/>
      <c r="K391" s="493"/>
      <c r="L391" s="493"/>
      <c r="M391" s="493"/>
      <c r="N391" s="493"/>
      <c r="O391" s="493"/>
      <c r="P391" s="493"/>
      <c r="Q391" s="493"/>
      <c r="R391" s="493"/>
      <c r="S391" s="491"/>
    </row>
    <row r="392" spans="1:19" s="490" customFormat="1" ht="16.5" customHeight="1" x14ac:dyDescent="0.25">
      <c r="A392" s="703" t="s">
        <v>97</v>
      </c>
      <c r="B392" s="704"/>
      <c r="C392" s="719" t="s">
        <v>946</v>
      </c>
      <c r="D392" s="720"/>
      <c r="E392" s="720"/>
      <c r="F392" s="720"/>
      <c r="G392" s="721"/>
      <c r="H392" s="491" t="s">
        <v>943</v>
      </c>
      <c r="I392" s="492"/>
      <c r="J392" s="493"/>
      <c r="K392" s="493"/>
      <c r="L392" s="493"/>
      <c r="M392" s="493"/>
      <c r="N392" s="493"/>
      <c r="O392" s="493"/>
      <c r="P392" s="493"/>
      <c r="Q392" s="493"/>
      <c r="R392" s="493"/>
      <c r="S392" s="491"/>
    </row>
    <row r="393" spans="1:19" s="490" customFormat="1" ht="16.5" customHeight="1" x14ac:dyDescent="0.25">
      <c r="A393" s="703" t="s">
        <v>1467</v>
      </c>
      <c r="B393" s="704"/>
      <c r="C393" s="719" t="s">
        <v>947</v>
      </c>
      <c r="D393" s="720"/>
      <c r="E393" s="720"/>
      <c r="F393" s="720"/>
      <c r="G393" s="721"/>
      <c r="H393" s="491" t="s">
        <v>943</v>
      </c>
      <c r="I393" s="492"/>
      <c r="J393" s="493"/>
      <c r="K393" s="493"/>
      <c r="L393" s="493"/>
      <c r="M393" s="493"/>
      <c r="N393" s="493"/>
      <c r="O393" s="493"/>
      <c r="P393" s="493"/>
      <c r="Q393" s="493"/>
      <c r="R393" s="493"/>
      <c r="S393" s="491"/>
    </row>
    <row r="394" spans="1:19" s="490" customFormat="1" x14ac:dyDescent="0.25">
      <c r="A394" s="722" t="s">
        <v>99</v>
      </c>
      <c r="B394" s="723"/>
      <c r="C394" s="735" t="s">
        <v>1468</v>
      </c>
      <c r="D394" s="736"/>
      <c r="E394" s="736"/>
      <c r="F394" s="736"/>
      <c r="G394" s="737"/>
      <c r="H394" s="516" t="s">
        <v>943</v>
      </c>
      <c r="I394" s="517"/>
      <c r="J394" s="518"/>
      <c r="K394" s="518"/>
      <c r="L394" s="518"/>
      <c r="M394" s="518"/>
      <c r="N394" s="518"/>
      <c r="O394" s="518">
        <v>0.67</v>
      </c>
      <c r="P394" s="518"/>
      <c r="Q394" s="518"/>
      <c r="R394" s="518"/>
      <c r="S394" s="516"/>
    </row>
    <row r="395" spans="1:19" s="490" customFormat="1" x14ac:dyDescent="0.25">
      <c r="A395" s="722" t="s">
        <v>43</v>
      </c>
      <c r="B395" s="723"/>
      <c r="C395" s="724" t="s">
        <v>1469</v>
      </c>
      <c r="D395" s="725"/>
      <c r="E395" s="725"/>
      <c r="F395" s="725"/>
      <c r="G395" s="726"/>
      <c r="H395" s="516" t="s">
        <v>943</v>
      </c>
      <c r="I395" s="517"/>
      <c r="J395" s="518"/>
      <c r="K395" s="518"/>
      <c r="L395" s="518">
        <f>L396+L409+L410</f>
        <v>1.5680000000000001</v>
      </c>
      <c r="M395" s="518">
        <f t="shared" ref="M395:S395" si="88">M396+M409+M410</f>
        <v>1.5680000000000001</v>
      </c>
      <c r="N395" s="518">
        <f t="shared" si="88"/>
        <v>1.65</v>
      </c>
      <c r="O395" s="518">
        <f t="shared" si="88"/>
        <v>3.605</v>
      </c>
      <c r="P395" s="518">
        <f t="shared" si="88"/>
        <v>1.65</v>
      </c>
      <c r="Q395" s="518">
        <f t="shared" si="88"/>
        <v>3.129</v>
      </c>
      <c r="R395" s="518">
        <f t="shared" si="88"/>
        <v>4.8679999999999994</v>
      </c>
      <c r="S395" s="518">
        <f t="shared" si="88"/>
        <v>8.3019999999999996</v>
      </c>
    </row>
    <row r="396" spans="1:19" s="490" customFormat="1" x14ac:dyDescent="0.25">
      <c r="A396" s="722" t="s">
        <v>81</v>
      </c>
      <c r="B396" s="723"/>
      <c r="C396" s="735" t="s">
        <v>1470</v>
      </c>
      <c r="D396" s="736"/>
      <c r="E396" s="736"/>
      <c r="F396" s="736"/>
      <c r="G396" s="737"/>
      <c r="H396" s="516" t="s">
        <v>943</v>
      </c>
      <c r="I396" s="517"/>
      <c r="J396" s="518"/>
      <c r="K396" s="518"/>
      <c r="L396" s="518">
        <f>L402</f>
        <v>0.50600000000000001</v>
      </c>
      <c r="M396" s="518">
        <v>0.50600000000000001</v>
      </c>
      <c r="N396" s="518">
        <f t="shared" ref="N396:S396" si="89">N402</f>
        <v>1.65</v>
      </c>
      <c r="O396" s="518">
        <f t="shared" si="89"/>
        <v>1.3660000000000001</v>
      </c>
      <c r="P396" s="518">
        <f t="shared" si="89"/>
        <v>1.65</v>
      </c>
      <c r="Q396" s="518">
        <f t="shared" si="89"/>
        <v>3.129</v>
      </c>
      <c r="R396" s="518">
        <f t="shared" si="89"/>
        <v>3.8059999999999996</v>
      </c>
      <c r="S396" s="518">
        <f t="shared" si="89"/>
        <v>5.0010000000000003</v>
      </c>
    </row>
    <row r="397" spans="1:19" s="490" customFormat="1" x14ac:dyDescent="0.25">
      <c r="A397" s="703" t="s">
        <v>45</v>
      </c>
      <c r="B397" s="704"/>
      <c r="C397" s="719" t="s">
        <v>1471</v>
      </c>
      <c r="D397" s="720"/>
      <c r="E397" s="720"/>
      <c r="F397" s="720"/>
      <c r="G397" s="721"/>
      <c r="H397" s="491" t="s">
        <v>943</v>
      </c>
      <c r="I397" s="492"/>
      <c r="J397" s="493"/>
      <c r="K397" s="493"/>
      <c r="L397" s="493"/>
      <c r="M397" s="493"/>
      <c r="N397" s="493"/>
      <c r="O397" s="493"/>
      <c r="P397" s="493"/>
      <c r="Q397" s="493"/>
      <c r="R397" s="493"/>
      <c r="S397" s="491"/>
    </row>
    <row r="398" spans="1:19" s="490" customFormat="1" ht="16.5" customHeight="1" x14ac:dyDescent="0.25">
      <c r="A398" s="703" t="s">
        <v>47</v>
      </c>
      <c r="B398" s="704"/>
      <c r="C398" s="719" t="s">
        <v>945</v>
      </c>
      <c r="D398" s="720"/>
      <c r="E398" s="720"/>
      <c r="F398" s="720"/>
      <c r="G398" s="721"/>
      <c r="H398" s="491" t="s">
        <v>943</v>
      </c>
      <c r="I398" s="492"/>
      <c r="J398" s="493"/>
      <c r="K398" s="493"/>
      <c r="L398" s="493"/>
      <c r="M398" s="493"/>
      <c r="N398" s="493"/>
      <c r="O398" s="493"/>
      <c r="P398" s="493"/>
      <c r="Q398" s="493"/>
      <c r="R398" s="493"/>
      <c r="S398" s="491"/>
    </row>
    <row r="399" spans="1:19" s="490" customFormat="1" ht="16.5" customHeight="1" x14ac:dyDescent="0.25">
      <c r="A399" s="703" t="s">
        <v>679</v>
      </c>
      <c r="B399" s="704"/>
      <c r="C399" s="719" t="s">
        <v>946</v>
      </c>
      <c r="D399" s="720"/>
      <c r="E399" s="720"/>
      <c r="F399" s="720"/>
      <c r="G399" s="721"/>
      <c r="H399" s="491" t="s">
        <v>943</v>
      </c>
      <c r="I399" s="492"/>
      <c r="J399" s="493"/>
      <c r="K399" s="493"/>
      <c r="L399" s="493"/>
      <c r="M399" s="493"/>
      <c r="N399" s="493"/>
      <c r="O399" s="493"/>
      <c r="P399" s="493"/>
      <c r="Q399" s="493"/>
      <c r="R399" s="493"/>
      <c r="S399" s="491"/>
    </row>
    <row r="400" spans="1:19" s="490" customFormat="1" ht="16.5" customHeight="1" x14ac:dyDescent="0.25">
      <c r="A400" s="703" t="s">
        <v>1472</v>
      </c>
      <c r="B400" s="704"/>
      <c r="C400" s="719" t="s">
        <v>947</v>
      </c>
      <c r="D400" s="720"/>
      <c r="E400" s="720"/>
      <c r="F400" s="720"/>
      <c r="G400" s="721"/>
      <c r="H400" s="491" t="s">
        <v>943</v>
      </c>
      <c r="I400" s="492"/>
      <c r="J400" s="493"/>
      <c r="K400" s="493"/>
      <c r="L400" s="493"/>
      <c r="M400" s="493"/>
      <c r="N400" s="493"/>
      <c r="O400" s="493"/>
      <c r="P400" s="493"/>
      <c r="Q400" s="493"/>
      <c r="R400" s="493"/>
      <c r="S400" s="491"/>
    </row>
    <row r="401" spans="1:19" s="490" customFormat="1" x14ac:dyDescent="0.25">
      <c r="A401" s="703" t="s">
        <v>115</v>
      </c>
      <c r="B401" s="704"/>
      <c r="C401" s="719" t="s">
        <v>1259</v>
      </c>
      <c r="D401" s="720"/>
      <c r="E401" s="720"/>
      <c r="F401" s="720"/>
      <c r="G401" s="721"/>
      <c r="H401" s="491" t="s">
        <v>943</v>
      </c>
      <c r="I401" s="492"/>
      <c r="J401" s="493"/>
      <c r="K401" s="493"/>
      <c r="L401" s="493"/>
      <c r="M401" s="493"/>
      <c r="N401" s="493"/>
      <c r="O401" s="493"/>
      <c r="P401" s="493"/>
      <c r="Q401" s="493"/>
      <c r="R401" s="493"/>
      <c r="S401" s="491"/>
    </row>
    <row r="402" spans="1:19" s="490" customFormat="1" x14ac:dyDescent="0.25">
      <c r="A402" s="722" t="s">
        <v>1473</v>
      </c>
      <c r="B402" s="723"/>
      <c r="C402" s="738" t="s">
        <v>1262</v>
      </c>
      <c r="D402" s="739"/>
      <c r="E402" s="739"/>
      <c r="F402" s="739"/>
      <c r="G402" s="740"/>
      <c r="H402" s="516" t="s">
        <v>943</v>
      </c>
      <c r="I402" s="517"/>
      <c r="J402" s="518"/>
      <c r="K402" s="518"/>
      <c r="L402" s="518">
        <v>0.50600000000000001</v>
      </c>
      <c r="M402" s="518">
        <v>0.50600000000000001</v>
      </c>
      <c r="N402" s="518">
        <v>1.65</v>
      </c>
      <c r="O402" s="518">
        <v>1.3660000000000001</v>
      </c>
      <c r="P402" s="518">
        <v>1.65</v>
      </c>
      <c r="Q402" s="518">
        <v>3.129</v>
      </c>
      <c r="R402" s="518">
        <f>L402+N402+P402</f>
        <v>3.8059999999999996</v>
      </c>
      <c r="S402" s="518">
        <f>M402+O402+Q402</f>
        <v>5.0010000000000003</v>
      </c>
    </row>
    <row r="403" spans="1:19" s="490" customFormat="1" x14ac:dyDescent="0.25">
      <c r="A403" s="703" t="s">
        <v>1474</v>
      </c>
      <c r="B403" s="704"/>
      <c r="C403" s="719" t="s">
        <v>1265</v>
      </c>
      <c r="D403" s="720"/>
      <c r="E403" s="720"/>
      <c r="F403" s="720"/>
      <c r="G403" s="721"/>
      <c r="H403" s="491" t="s">
        <v>943</v>
      </c>
      <c r="I403" s="492"/>
      <c r="J403" s="493"/>
      <c r="K403" s="493"/>
      <c r="L403" s="493"/>
      <c r="M403" s="493"/>
      <c r="N403" s="493"/>
      <c r="O403" s="493"/>
      <c r="P403" s="493"/>
      <c r="Q403" s="493"/>
      <c r="R403" s="493"/>
      <c r="S403" s="491"/>
    </row>
    <row r="404" spans="1:19" s="490" customFormat="1" x14ac:dyDescent="0.25">
      <c r="A404" s="703" t="s">
        <v>1475</v>
      </c>
      <c r="B404" s="704"/>
      <c r="C404" s="719" t="s">
        <v>1271</v>
      </c>
      <c r="D404" s="720"/>
      <c r="E404" s="720"/>
      <c r="F404" s="720"/>
      <c r="G404" s="721"/>
      <c r="H404" s="491" t="s">
        <v>943</v>
      </c>
      <c r="I404" s="492"/>
      <c r="J404" s="493"/>
      <c r="K404" s="493"/>
      <c r="L404" s="493"/>
      <c r="M404" s="493"/>
      <c r="N404" s="493"/>
      <c r="O404" s="493"/>
      <c r="P404" s="493"/>
      <c r="Q404" s="493"/>
      <c r="R404" s="493"/>
      <c r="S404" s="491"/>
    </row>
    <row r="405" spans="1:19" s="490" customFormat="1" x14ac:dyDescent="0.25">
      <c r="A405" s="703" t="s">
        <v>1476</v>
      </c>
      <c r="B405" s="704"/>
      <c r="C405" s="719" t="s">
        <v>1273</v>
      </c>
      <c r="D405" s="720"/>
      <c r="E405" s="720"/>
      <c r="F405" s="720"/>
      <c r="G405" s="721"/>
      <c r="H405" s="491" t="s">
        <v>943</v>
      </c>
      <c r="I405" s="492"/>
      <c r="J405" s="493"/>
      <c r="K405" s="493"/>
      <c r="L405" s="493"/>
      <c r="M405" s="493"/>
      <c r="N405" s="493"/>
      <c r="O405" s="493"/>
      <c r="P405" s="493"/>
      <c r="Q405" s="493"/>
      <c r="R405" s="493"/>
      <c r="S405" s="491"/>
    </row>
    <row r="406" spans="1:19" s="490" customFormat="1" ht="16.5" customHeight="1" x14ac:dyDescent="0.25">
      <c r="A406" s="703" t="s">
        <v>1477</v>
      </c>
      <c r="B406" s="704"/>
      <c r="C406" s="719" t="s">
        <v>1478</v>
      </c>
      <c r="D406" s="720"/>
      <c r="E406" s="720"/>
      <c r="F406" s="720"/>
      <c r="G406" s="721"/>
      <c r="H406" s="491" t="s">
        <v>943</v>
      </c>
      <c r="I406" s="492"/>
      <c r="J406" s="493"/>
      <c r="K406" s="493"/>
      <c r="L406" s="493"/>
      <c r="M406" s="493"/>
      <c r="N406" s="493"/>
      <c r="O406" s="493"/>
      <c r="P406" s="493"/>
      <c r="Q406" s="493"/>
      <c r="R406" s="493"/>
      <c r="S406" s="491"/>
    </row>
    <row r="407" spans="1:19" s="490" customFormat="1" x14ac:dyDescent="0.25">
      <c r="A407" s="703" t="s">
        <v>1479</v>
      </c>
      <c r="B407" s="704"/>
      <c r="C407" s="732" t="s">
        <v>958</v>
      </c>
      <c r="D407" s="733"/>
      <c r="E407" s="733"/>
      <c r="F407" s="733"/>
      <c r="G407" s="734"/>
      <c r="H407" s="491" t="s">
        <v>943</v>
      </c>
      <c r="I407" s="492"/>
      <c r="J407" s="493"/>
      <c r="K407" s="493"/>
      <c r="L407" s="493"/>
      <c r="M407" s="493"/>
      <c r="N407" s="493"/>
      <c r="O407" s="493"/>
      <c r="P407" s="493"/>
      <c r="Q407" s="493"/>
      <c r="R407" s="493"/>
      <c r="S407" s="491"/>
    </row>
    <row r="408" spans="1:19" s="490" customFormat="1" x14ac:dyDescent="0.25">
      <c r="A408" s="703" t="s">
        <v>1480</v>
      </c>
      <c r="B408" s="704"/>
      <c r="C408" s="732" t="s">
        <v>960</v>
      </c>
      <c r="D408" s="733"/>
      <c r="E408" s="733"/>
      <c r="F408" s="733"/>
      <c r="G408" s="734"/>
      <c r="H408" s="491" t="s">
        <v>943</v>
      </c>
      <c r="I408" s="492"/>
      <c r="J408" s="493"/>
      <c r="K408" s="493"/>
      <c r="L408" s="493"/>
      <c r="M408" s="493"/>
      <c r="N408" s="493"/>
      <c r="O408" s="493"/>
      <c r="P408" s="493"/>
      <c r="Q408" s="493"/>
      <c r="R408" s="493"/>
      <c r="S408" s="491"/>
    </row>
    <row r="409" spans="1:19" s="490" customFormat="1" x14ac:dyDescent="0.25">
      <c r="A409" s="722" t="s">
        <v>48</v>
      </c>
      <c r="B409" s="723"/>
      <c r="C409" s="735" t="s">
        <v>1481</v>
      </c>
      <c r="D409" s="736"/>
      <c r="E409" s="736"/>
      <c r="F409" s="736"/>
      <c r="G409" s="737"/>
      <c r="H409" s="516" t="s">
        <v>943</v>
      </c>
      <c r="I409" s="517"/>
      <c r="J409" s="518"/>
      <c r="K409" s="518"/>
      <c r="L409" s="518">
        <v>1.0620000000000001</v>
      </c>
      <c r="M409" s="518">
        <v>1.0620000000000001</v>
      </c>
      <c r="N409" s="518"/>
      <c r="O409" s="518">
        <v>2.2389999999999999</v>
      </c>
      <c r="P409" s="518"/>
      <c r="Q409" s="518"/>
      <c r="R409" s="518">
        <f>L409+N409+P409</f>
        <v>1.0620000000000001</v>
      </c>
      <c r="S409" s="518">
        <f>M409+O409+Q409</f>
        <v>3.3010000000000002</v>
      </c>
    </row>
    <row r="410" spans="1:19" s="490" customFormat="1" x14ac:dyDescent="0.25">
      <c r="A410" s="703" t="s">
        <v>119</v>
      </c>
      <c r="B410" s="704"/>
      <c r="C410" s="708" t="s">
        <v>1482</v>
      </c>
      <c r="D410" s="709"/>
      <c r="E410" s="709"/>
      <c r="F410" s="709"/>
      <c r="G410" s="710"/>
      <c r="H410" s="491" t="s">
        <v>943</v>
      </c>
      <c r="I410" s="492"/>
      <c r="J410" s="493"/>
      <c r="K410" s="493"/>
      <c r="L410" s="493"/>
      <c r="M410" s="493"/>
      <c r="N410" s="493"/>
      <c r="O410" s="493"/>
      <c r="P410" s="493"/>
      <c r="Q410" s="493"/>
      <c r="R410" s="493"/>
      <c r="S410" s="491"/>
    </row>
    <row r="411" spans="1:19" s="490" customFormat="1" x14ac:dyDescent="0.25">
      <c r="A411" s="703" t="s">
        <v>121</v>
      </c>
      <c r="B411" s="704"/>
      <c r="C411" s="719" t="s">
        <v>1471</v>
      </c>
      <c r="D411" s="720"/>
      <c r="E411" s="720"/>
      <c r="F411" s="720"/>
      <c r="G411" s="721"/>
      <c r="H411" s="491" t="s">
        <v>943</v>
      </c>
      <c r="I411" s="492"/>
      <c r="J411" s="493"/>
      <c r="K411" s="493"/>
      <c r="L411" s="493"/>
      <c r="M411" s="493"/>
      <c r="N411" s="493"/>
      <c r="O411" s="493"/>
      <c r="P411" s="493"/>
      <c r="Q411" s="493"/>
      <c r="R411" s="493"/>
      <c r="S411" s="491"/>
    </row>
    <row r="412" spans="1:19" s="490" customFormat="1" ht="16.5" customHeight="1" x14ac:dyDescent="0.25">
      <c r="A412" s="703" t="s">
        <v>1483</v>
      </c>
      <c r="B412" s="704"/>
      <c r="C412" s="719" t="s">
        <v>945</v>
      </c>
      <c r="D412" s="720"/>
      <c r="E412" s="720"/>
      <c r="F412" s="720"/>
      <c r="G412" s="721"/>
      <c r="H412" s="491" t="s">
        <v>943</v>
      </c>
      <c r="I412" s="492"/>
      <c r="J412" s="493"/>
      <c r="K412" s="493"/>
      <c r="L412" s="493"/>
      <c r="M412" s="493"/>
      <c r="N412" s="493"/>
      <c r="O412" s="493"/>
      <c r="P412" s="493"/>
      <c r="Q412" s="493"/>
      <c r="R412" s="493"/>
      <c r="S412" s="491"/>
    </row>
    <row r="413" spans="1:19" s="490" customFormat="1" ht="16.5" customHeight="1" x14ac:dyDescent="0.25">
      <c r="A413" s="703" t="s">
        <v>1484</v>
      </c>
      <c r="B413" s="704"/>
      <c r="C413" s="719" t="s">
        <v>946</v>
      </c>
      <c r="D413" s="720"/>
      <c r="E413" s="720"/>
      <c r="F413" s="720"/>
      <c r="G413" s="721"/>
      <c r="H413" s="491" t="s">
        <v>943</v>
      </c>
      <c r="I413" s="492"/>
      <c r="J413" s="493"/>
      <c r="K413" s="493"/>
      <c r="L413" s="493"/>
      <c r="M413" s="493"/>
      <c r="N413" s="493"/>
      <c r="O413" s="493"/>
      <c r="P413" s="493"/>
      <c r="Q413" s="493"/>
      <c r="R413" s="493"/>
      <c r="S413" s="491"/>
    </row>
    <row r="414" spans="1:19" s="490" customFormat="1" ht="16.5" customHeight="1" x14ac:dyDescent="0.25">
      <c r="A414" s="703" t="s">
        <v>1484</v>
      </c>
      <c r="B414" s="704"/>
      <c r="C414" s="719" t="s">
        <v>947</v>
      </c>
      <c r="D414" s="720"/>
      <c r="E414" s="720"/>
      <c r="F414" s="720"/>
      <c r="G414" s="721"/>
      <c r="H414" s="491" t="s">
        <v>943</v>
      </c>
      <c r="I414" s="492"/>
      <c r="J414" s="493"/>
      <c r="K414" s="493"/>
      <c r="L414" s="493"/>
      <c r="M414" s="493"/>
      <c r="N414" s="493"/>
      <c r="O414" s="493"/>
      <c r="P414" s="493"/>
      <c r="Q414" s="493"/>
      <c r="R414" s="493"/>
      <c r="S414" s="491"/>
    </row>
    <row r="415" spans="1:19" s="490" customFormat="1" x14ac:dyDescent="0.25">
      <c r="A415" s="703" t="s">
        <v>123</v>
      </c>
      <c r="B415" s="704"/>
      <c r="C415" s="719" t="s">
        <v>1259</v>
      </c>
      <c r="D415" s="720"/>
      <c r="E415" s="720"/>
      <c r="F415" s="720"/>
      <c r="G415" s="721"/>
      <c r="H415" s="491" t="s">
        <v>943</v>
      </c>
      <c r="I415" s="492"/>
      <c r="J415" s="493"/>
      <c r="K415" s="493"/>
      <c r="L415" s="493"/>
      <c r="M415" s="493"/>
      <c r="N415" s="493"/>
      <c r="O415" s="493"/>
      <c r="P415" s="493"/>
      <c r="Q415" s="493"/>
      <c r="R415" s="493"/>
      <c r="S415" s="491"/>
    </row>
    <row r="416" spans="1:19" s="490" customFormat="1" x14ac:dyDescent="0.25">
      <c r="A416" s="703" t="s">
        <v>51</v>
      </c>
      <c r="B416" s="704"/>
      <c r="C416" s="719" t="s">
        <v>1262</v>
      </c>
      <c r="D416" s="720"/>
      <c r="E416" s="720"/>
      <c r="F416" s="720"/>
      <c r="G416" s="721"/>
      <c r="H416" s="491" t="s">
        <v>943</v>
      </c>
      <c r="I416" s="492"/>
      <c r="J416" s="493"/>
      <c r="K416" s="493"/>
      <c r="L416" s="493"/>
      <c r="M416" s="493"/>
      <c r="N416" s="493"/>
      <c r="O416" s="493"/>
      <c r="P416" s="493"/>
      <c r="Q416" s="493"/>
      <c r="R416" s="493"/>
      <c r="S416" s="491"/>
    </row>
    <row r="417" spans="1:19" s="490" customFormat="1" x14ac:dyDescent="0.25">
      <c r="A417" s="703" t="s">
        <v>53</v>
      </c>
      <c r="B417" s="704"/>
      <c r="C417" s="719" t="s">
        <v>1265</v>
      </c>
      <c r="D417" s="720"/>
      <c r="E417" s="720"/>
      <c r="F417" s="720"/>
      <c r="G417" s="721"/>
      <c r="H417" s="491" t="s">
        <v>943</v>
      </c>
      <c r="I417" s="492"/>
      <c r="J417" s="493"/>
      <c r="K417" s="493"/>
      <c r="L417" s="493"/>
      <c r="M417" s="493"/>
      <c r="N417" s="493"/>
      <c r="O417" s="493"/>
      <c r="P417" s="493"/>
      <c r="Q417" s="493"/>
      <c r="R417" s="493"/>
      <c r="S417" s="491"/>
    </row>
    <row r="418" spans="1:19" s="490" customFormat="1" x14ac:dyDescent="0.25">
      <c r="A418" s="703" t="s">
        <v>55</v>
      </c>
      <c r="B418" s="704"/>
      <c r="C418" s="719" t="s">
        <v>1271</v>
      </c>
      <c r="D418" s="720"/>
      <c r="E418" s="720"/>
      <c r="F418" s="720"/>
      <c r="G418" s="721"/>
      <c r="H418" s="491" t="s">
        <v>943</v>
      </c>
      <c r="I418" s="492"/>
      <c r="J418" s="493"/>
      <c r="K418" s="493"/>
      <c r="L418" s="493"/>
      <c r="M418" s="493"/>
      <c r="N418" s="493"/>
      <c r="O418" s="493"/>
      <c r="P418" s="493"/>
      <c r="Q418" s="493"/>
      <c r="R418" s="493"/>
      <c r="S418" s="491"/>
    </row>
    <row r="419" spans="1:19" s="490" customFormat="1" x14ac:dyDescent="0.25">
      <c r="A419" s="703" t="s">
        <v>57</v>
      </c>
      <c r="B419" s="704"/>
      <c r="C419" s="719" t="s">
        <v>1273</v>
      </c>
      <c r="D419" s="720"/>
      <c r="E419" s="720"/>
      <c r="F419" s="720"/>
      <c r="G419" s="721"/>
      <c r="H419" s="491" t="s">
        <v>943</v>
      </c>
      <c r="I419" s="492"/>
      <c r="J419" s="493"/>
      <c r="K419" s="493"/>
      <c r="L419" s="493"/>
      <c r="M419" s="493"/>
      <c r="N419" s="493"/>
      <c r="O419" s="493"/>
      <c r="P419" s="493"/>
      <c r="Q419" s="493"/>
      <c r="R419" s="493"/>
      <c r="S419" s="491"/>
    </row>
    <row r="420" spans="1:19" s="490" customFormat="1" ht="16.5" customHeight="1" x14ac:dyDescent="0.25">
      <c r="A420" s="703" t="s">
        <v>59</v>
      </c>
      <c r="B420" s="704"/>
      <c r="C420" s="719" t="s">
        <v>1478</v>
      </c>
      <c r="D420" s="720"/>
      <c r="E420" s="720"/>
      <c r="F420" s="720"/>
      <c r="G420" s="721"/>
      <c r="H420" s="491" t="s">
        <v>943</v>
      </c>
      <c r="I420" s="492"/>
      <c r="J420" s="493"/>
      <c r="K420" s="493"/>
      <c r="L420" s="493"/>
      <c r="M420" s="493"/>
      <c r="N420" s="493"/>
      <c r="O420" s="493"/>
      <c r="P420" s="493"/>
      <c r="Q420" s="493"/>
      <c r="R420" s="493"/>
      <c r="S420" s="491"/>
    </row>
    <row r="421" spans="1:19" s="490" customFormat="1" x14ac:dyDescent="0.25">
      <c r="A421" s="703" t="s">
        <v>1485</v>
      </c>
      <c r="B421" s="704"/>
      <c r="C421" s="732" t="s">
        <v>958</v>
      </c>
      <c r="D421" s="733"/>
      <c r="E421" s="733"/>
      <c r="F421" s="733"/>
      <c r="G421" s="734"/>
      <c r="H421" s="491" t="s">
        <v>943</v>
      </c>
      <c r="I421" s="492"/>
      <c r="J421" s="493"/>
      <c r="K421" s="493"/>
      <c r="L421" s="493"/>
      <c r="M421" s="493"/>
      <c r="N421" s="493"/>
      <c r="O421" s="493"/>
      <c r="P421" s="493"/>
      <c r="Q421" s="493"/>
      <c r="R421" s="493"/>
      <c r="S421" s="491"/>
    </row>
    <row r="422" spans="1:19" s="490" customFormat="1" x14ac:dyDescent="0.25">
      <c r="A422" s="703" t="s">
        <v>1486</v>
      </c>
      <c r="B422" s="704"/>
      <c r="C422" s="732" t="s">
        <v>960</v>
      </c>
      <c r="D422" s="733"/>
      <c r="E422" s="733"/>
      <c r="F422" s="733"/>
      <c r="G422" s="734"/>
      <c r="H422" s="491" t="s">
        <v>943</v>
      </c>
      <c r="I422" s="492"/>
      <c r="J422" s="493"/>
      <c r="K422" s="493"/>
      <c r="L422" s="493"/>
      <c r="M422" s="493"/>
      <c r="N422" s="493"/>
      <c r="O422" s="493"/>
      <c r="P422" s="493"/>
      <c r="Q422" s="493"/>
      <c r="R422" s="493"/>
      <c r="S422" s="491"/>
    </row>
    <row r="423" spans="1:19" s="490" customFormat="1" x14ac:dyDescent="0.25">
      <c r="A423" s="703" t="s">
        <v>69</v>
      </c>
      <c r="B423" s="704"/>
      <c r="C423" s="705" t="s">
        <v>1487</v>
      </c>
      <c r="D423" s="706"/>
      <c r="E423" s="706"/>
      <c r="F423" s="706"/>
      <c r="G423" s="707"/>
      <c r="H423" s="491" t="s">
        <v>943</v>
      </c>
      <c r="I423" s="492"/>
      <c r="J423" s="493"/>
      <c r="K423" s="493"/>
      <c r="L423" s="493"/>
      <c r="M423" s="493"/>
      <c r="N423" s="493"/>
      <c r="O423" s="493"/>
      <c r="P423" s="493"/>
      <c r="Q423" s="493"/>
      <c r="R423" s="493"/>
      <c r="S423" s="491"/>
    </row>
    <row r="424" spans="1:19" s="490" customFormat="1" x14ac:dyDescent="0.25">
      <c r="A424" s="703" t="s">
        <v>654</v>
      </c>
      <c r="B424" s="704"/>
      <c r="C424" s="705" t="s">
        <v>1488</v>
      </c>
      <c r="D424" s="706"/>
      <c r="E424" s="706"/>
      <c r="F424" s="706"/>
      <c r="G424" s="707"/>
      <c r="H424" s="491" t="s">
        <v>943</v>
      </c>
      <c r="I424" s="492"/>
      <c r="J424" s="493"/>
      <c r="K424" s="493"/>
      <c r="L424" s="493"/>
      <c r="M424" s="493"/>
      <c r="N424" s="493"/>
      <c r="O424" s="493"/>
      <c r="P424" s="493"/>
      <c r="Q424" s="493"/>
      <c r="R424" s="493"/>
      <c r="S424" s="491"/>
    </row>
    <row r="425" spans="1:19" s="490" customFormat="1" x14ac:dyDescent="0.25">
      <c r="A425" s="703" t="s">
        <v>1489</v>
      </c>
      <c r="B425" s="704"/>
      <c r="C425" s="708" t="s">
        <v>1490</v>
      </c>
      <c r="D425" s="709"/>
      <c r="E425" s="709"/>
      <c r="F425" s="709"/>
      <c r="G425" s="710"/>
      <c r="H425" s="491" t="s">
        <v>943</v>
      </c>
      <c r="I425" s="492"/>
      <c r="J425" s="493"/>
      <c r="K425" s="493"/>
      <c r="L425" s="493"/>
      <c r="M425" s="493"/>
      <c r="N425" s="493"/>
      <c r="O425" s="493"/>
      <c r="P425" s="493"/>
      <c r="Q425" s="493"/>
      <c r="R425" s="493"/>
      <c r="S425" s="491"/>
    </row>
    <row r="426" spans="1:19" s="490" customFormat="1" x14ac:dyDescent="0.25">
      <c r="A426" s="703" t="s">
        <v>1491</v>
      </c>
      <c r="B426" s="704"/>
      <c r="C426" s="708" t="s">
        <v>1492</v>
      </c>
      <c r="D426" s="709"/>
      <c r="E426" s="709"/>
      <c r="F426" s="709"/>
      <c r="G426" s="710"/>
      <c r="H426" s="491" t="s">
        <v>943</v>
      </c>
      <c r="I426" s="492"/>
      <c r="J426" s="493"/>
      <c r="K426" s="493"/>
      <c r="L426" s="493"/>
      <c r="M426" s="493"/>
      <c r="N426" s="493"/>
      <c r="O426" s="493"/>
      <c r="P426" s="493"/>
      <c r="Q426" s="493"/>
      <c r="R426" s="493"/>
      <c r="S426" s="491"/>
    </row>
    <row r="427" spans="1:19" s="490" customFormat="1" ht="9" customHeight="1" x14ac:dyDescent="0.25">
      <c r="A427" s="727" t="s">
        <v>558</v>
      </c>
      <c r="B427" s="728"/>
      <c r="C427" s="729" t="s">
        <v>1493</v>
      </c>
      <c r="D427" s="730"/>
      <c r="E427" s="730"/>
      <c r="F427" s="730"/>
      <c r="G427" s="731"/>
      <c r="H427" s="522" t="s">
        <v>943</v>
      </c>
      <c r="I427" s="523"/>
      <c r="J427" s="524"/>
      <c r="K427" s="524"/>
      <c r="L427" s="524">
        <f>SUM(L428:L432)+L437+L438</f>
        <v>0</v>
      </c>
      <c r="M427" s="524">
        <f t="shared" ref="M427:Q427" si="90">SUM(M428:M432)+M437+M438</f>
        <v>0</v>
      </c>
      <c r="N427" s="524">
        <f t="shared" si="90"/>
        <v>0</v>
      </c>
      <c r="O427" s="524">
        <f t="shared" si="90"/>
        <v>0</v>
      </c>
      <c r="P427" s="524">
        <f t="shared" si="90"/>
        <v>0</v>
      </c>
      <c r="Q427" s="524">
        <f t="shared" si="90"/>
        <v>1.9970000000000001</v>
      </c>
      <c r="R427" s="524">
        <f>L427+N427+P427</f>
        <v>0</v>
      </c>
      <c r="S427" s="524">
        <f>M427+O427+Q427</f>
        <v>1.9970000000000001</v>
      </c>
    </row>
    <row r="428" spans="1:19" s="490" customFormat="1" x14ac:dyDescent="0.25">
      <c r="A428" s="703" t="s">
        <v>582</v>
      </c>
      <c r="B428" s="704"/>
      <c r="C428" s="705" t="s">
        <v>659</v>
      </c>
      <c r="D428" s="706"/>
      <c r="E428" s="706"/>
      <c r="F428" s="706"/>
      <c r="G428" s="707"/>
      <c r="H428" s="491" t="s">
        <v>943</v>
      </c>
      <c r="I428" s="492"/>
      <c r="J428" s="493"/>
      <c r="K428" s="493"/>
      <c r="L428" s="493"/>
      <c r="M428" s="493"/>
      <c r="N428" s="493"/>
      <c r="O428" s="493"/>
      <c r="P428" s="493"/>
      <c r="Q428" s="493"/>
      <c r="R428" s="493"/>
      <c r="S428" s="491"/>
    </row>
    <row r="429" spans="1:19" s="490" customFormat="1" x14ac:dyDescent="0.25">
      <c r="A429" s="703" t="s">
        <v>660</v>
      </c>
      <c r="B429" s="704"/>
      <c r="C429" s="705" t="s">
        <v>661</v>
      </c>
      <c r="D429" s="706"/>
      <c r="E429" s="706"/>
      <c r="F429" s="706"/>
      <c r="G429" s="707"/>
      <c r="H429" s="491" t="s">
        <v>943</v>
      </c>
      <c r="I429" s="492"/>
      <c r="J429" s="493"/>
      <c r="K429" s="493"/>
      <c r="L429" s="493"/>
      <c r="M429" s="493"/>
      <c r="N429" s="493"/>
      <c r="O429" s="493"/>
      <c r="P429" s="493"/>
      <c r="Q429" s="493"/>
      <c r="R429" s="493"/>
      <c r="S429" s="491"/>
    </row>
    <row r="430" spans="1:19" s="490" customFormat="1" x14ac:dyDescent="0.25">
      <c r="A430" s="703" t="s">
        <v>662</v>
      </c>
      <c r="B430" s="704"/>
      <c r="C430" s="705" t="s">
        <v>1494</v>
      </c>
      <c r="D430" s="706"/>
      <c r="E430" s="706"/>
      <c r="F430" s="706"/>
      <c r="G430" s="707"/>
      <c r="H430" s="491" t="s">
        <v>943</v>
      </c>
      <c r="I430" s="492"/>
      <c r="J430" s="493"/>
      <c r="K430" s="493"/>
      <c r="L430" s="493"/>
      <c r="M430" s="493"/>
      <c r="N430" s="493"/>
      <c r="O430" s="493"/>
      <c r="P430" s="493"/>
      <c r="Q430" s="493"/>
      <c r="R430" s="493"/>
      <c r="S430" s="491"/>
    </row>
    <row r="431" spans="1:19" s="490" customFormat="1" x14ac:dyDescent="0.25">
      <c r="A431" s="703" t="s">
        <v>664</v>
      </c>
      <c r="B431" s="704"/>
      <c r="C431" s="705" t="s">
        <v>663</v>
      </c>
      <c r="D431" s="706"/>
      <c r="E431" s="706"/>
      <c r="F431" s="706"/>
      <c r="G431" s="707"/>
      <c r="H431" s="491" t="s">
        <v>943</v>
      </c>
      <c r="I431" s="492"/>
      <c r="J431" s="493"/>
      <c r="K431" s="493"/>
      <c r="L431" s="493"/>
      <c r="M431" s="493"/>
      <c r="N431" s="493"/>
      <c r="O431" s="493"/>
      <c r="P431" s="493"/>
      <c r="Q431" s="493"/>
      <c r="R431" s="493"/>
      <c r="S431" s="491"/>
    </row>
    <row r="432" spans="1:19" s="490" customFormat="1" x14ac:dyDescent="0.25">
      <c r="A432" s="703" t="s">
        <v>666</v>
      </c>
      <c r="B432" s="704"/>
      <c r="C432" s="705" t="s">
        <v>665</v>
      </c>
      <c r="D432" s="706"/>
      <c r="E432" s="706"/>
      <c r="F432" s="706"/>
      <c r="G432" s="707"/>
      <c r="H432" s="491" t="s">
        <v>943</v>
      </c>
      <c r="I432" s="492"/>
      <c r="J432" s="493"/>
      <c r="K432" s="493"/>
      <c r="L432" s="493"/>
      <c r="M432" s="493"/>
      <c r="N432" s="493"/>
      <c r="O432" s="493"/>
      <c r="P432" s="493"/>
      <c r="Q432" s="493"/>
      <c r="R432" s="493"/>
      <c r="S432" s="491"/>
    </row>
    <row r="433" spans="1:19" s="490" customFormat="1" x14ac:dyDescent="0.25">
      <c r="A433" s="703" t="s">
        <v>1004</v>
      </c>
      <c r="B433" s="704"/>
      <c r="C433" s="708" t="s">
        <v>1165</v>
      </c>
      <c r="D433" s="709"/>
      <c r="E433" s="709"/>
      <c r="F433" s="709"/>
      <c r="G433" s="710"/>
      <c r="H433" s="491" t="s">
        <v>943</v>
      </c>
      <c r="I433" s="492"/>
      <c r="J433" s="493"/>
      <c r="K433" s="493"/>
      <c r="L433" s="493"/>
      <c r="M433" s="493"/>
      <c r="N433" s="493"/>
      <c r="O433" s="493"/>
      <c r="P433" s="493"/>
      <c r="Q433" s="493"/>
      <c r="R433" s="493"/>
      <c r="S433" s="491"/>
    </row>
    <row r="434" spans="1:19" s="490" customFormat="1" ht="16.5" customHeight="1" x14ac:dyDescent="0.25">
      <c r="A434" s="703" t="s">
        <v>1495</v>
      </c>
      <c r="B434" s="704"/>
      <c r="C434" s="719" t="s">
        <v>1496</v>
      </c>
      <c r="D434" s="720"/>
      <c r="E434" s="720"/>
      <c r="F434" s="720"/>
      <c r="G434" s="721"/>
      <c r="H434" s="491" t="s">
        <v>943</v>
      </c>
      <c r="I434" s="492"/>
      <c r="J434" s="493"/>
      <c r="K434" s="493"/>
      <c r="L434" s="493"/>
      <c r="M434" s="493"/>
      <c r="N434" s="493"/>
      <c r="O434" s="493"/>
      <c r="P434" s="493"/>
      <c r="Q434" s="493"/>
      <c r="R434" s="493"/>
      <c r="S434" s="491"/>
    </row>
    <row r="435" spans="1:19" s="490" customFormat="1" x14ac:dyDescent="0.25">
      <c r="A435" s="703" t="s">
        <v>1006</v>
      </c>
      <c r="B435" s="704"/>
      <c r="C435" s="708" t="s">
        <v>1167</v>
      </c>
      <c r="D435" s="709"/>
      <c r="E435" s="709"/>
      <c r="F435" s="709"/>
      <c r="G435" s="710"/>
      <c r="H435" s="491" t="s">
        <v>943</v>
      </c>
      <c r="I435" s="492"/>
      <c r="J435" s="493"/>
      <c r="K435" s="493"/>
      <c r="L435" s="493"/>
      <c r="M435" s="493"/>
      <c r="N435" s="493"/>
      <c r="O435" s="493"/>
      <c r="P435" s="493"/>
      <c r="Q435" s="493"/>
      <c r="R435" s="493"/>
      <c r="S435" s="491"/>
    </row>
    <row r="436" spans="1:19" s="490" customFormat="1" ht="16.5" customHeight="1" x14ac:dyDescent="0.25">
      <c r="A436" s="703" t="s">
        <v>1497</v>
      </c>
      <c r="B436" s="704"/>
      <c r="C436" s="719" t="s">
        <v>1498</v>
      </c>
      <c r="D436" s="720"/>
      <c r="E436" s="720"/>
      <c r="F436" s="720"/>
      <c r="G436" s="721"/>
      <c r="H436" s="491" t="s">
        <v>943</v>
      </c>
      <c r="I436" s="492"/>
      <c r="J436" s="493"/>
      <c r="K436" s="493"/>
      <c r="L436" s="493"/>
      <c r="M436" s="493"/>
      <c r="N436" s="493"/>
      <c r="O436" s="493"/>
      <c r="P436" s="493"/>
      <c r="Q436" s="493"/>
      <c r="R436" s="493"/>
      <c r="S436" s="491"/>
    </row>
    <row r="437" spans="1:19" s="490" customFormat="1" x14ac:dyDescent="0.25">
      <c r="A437" s="722" t="s">
        <v>668</v>
      </c>
      <c r="B437" s="723"/>
      <c r="C437" s="724" t="s">
        <v>669</v>
      </c>
      <c r="D437" s="725"/>
      <c r="E437" s="725"/>
      <c r="F437" s="725"/>
      <c r="G437" s="726"/>
      <c r="H437" s="516" t="s">
        <v>943</v>
      </c>
      <c r="I437" s="517"/>
      <c r="J437" s="518"/>
      <c r="K437" s="518"/>
      <c r="L437" s="518"/>
      <c r="M437" s="518"/>
      <c r="N437" s="518"/>
      <c r="O437" s="518"/>
      <c r="P437" s="518"/>
      <c r="Q437" s="518">
        <v>1.9970000000000001</v>
      </c>
      <c r="R437" s="518"/>
      <c r="S437" s="516"/>
    </row>
    <row r="438" spans="1:19" s="490" customFormat="1" ht="9" customHeight="1" thickBot="1" x14ac:dyDescent="0.3">
      <c r="A438" s="698" t="s">
        <v>670</v>
      </c>
      <c r="B438" s="699"/>
      <c r="C438" s="711" t="s">
        <v>671</v>
      </c>
      <c r="D438" s="712"/>
      <c r="E438" s="712"/>
      <c r="F438" s="712"/>
      <c r="G438" s="713"/>
      <c r="H438" s="494" t="s">
        <v>943</v>
      </c>
      <c r="I438" s="495"/>
      <c r="J438" s="496"/>
      <c r="K438" s="496"/>
      <c r="L438" s="496"/>
      <c r="M438" s="496"/>
      <c r="N438" s="496"/>
      <c r="O438" s="496"/>
      <c r="P438" s="496"/>
      <c r="Q438" s="496"/>
      <c r="R438" s="496"/>
      <c r="S438" s="494"/>
    </row>
    <row r="439" spans="1:19" s="490" customFormat="1" ht="9.75" customHeight="1" x14ac:dyDescent="0.25">
      <c r="A439" s="714" t="s">
        <v>573</v>
      </c>
      <c r="B439" s="715"/>
      <c r="C439" s="716" t="s">
        <v>1017</v>
      </c>
      <c r="D439" s="717"/>
      <c r="E439" s="717"/>
      <c r="F439" s="717"/>
      <c r="G439" s="718"/>
      <c r="H439" s="497" t="s">
        <v>124</v>
      </c>
      <c r="I439" s="498"/>
      <c r="J439" s="499"/>
      <c r="K439" s="499"/>
      <c r="L439" s="499"/>
      <c r="M439" s="499"/>
      <c r="N439" s="499"/>
      <c r="O439" s="499"/>
      <c r="P439" s="499"/>
      <c r="Q439" s="499"/>
      <c r="R439" s="499"/>
      <c r="S439" s="497"/>
    </row>
    <row r="440" spans="1:19" s="490" customFormat="1" ht="24.75" customHeight="1" x14ac:dyDescent="0.25">
      <c r="A440" s="703" t="s">
        <v>1025</v>
      </c>
      <c r="B440" s="704"/>
      <c r="C440" s="705" t="s">
        <v>1499</v>
      </c>
      <c r="D440" s="706"/>
      <c r="E440" s="706"/>
      <c r="F440" s="706"/>
      <c r="G440" s="707"/>
      <c r="H440" s="491" t="s">
        <v>943</v>
      </c>
      <c r="I440" s="492"/>
      <c r="J440" s="493"/>
      <c r="K440" s="493"/>
      <c r="L440" s="493"/>
      <c r="M440" s="493">
        <v>0.26</v>
      </c>
      <c r="N440" s="493">
        <f>N441</f>
        <v>1.77</v>
      </c>
      <c r="O440" s="493">
        <v>29.282</v>
      </c>
      <c r="P440" s="493">
        <v>29.382000000000001</v>
      </c>
      <c r="Q440" s="493"/>
      <c r="R440" s="493"/>
      <c r="S440" s="491"/>
    </row>
    <row r="441" spans="1:19" s="490" customFormat="1" x14ac:dyDescent="0.25">
      <c r="A441" s="703" t="s">
        <v>1026</v>
      </c>
      <c r="B441" s="704"/>
      <c r="C441" s="708" t="s">
        <v>1500</v>
      </c>
      <c r="D441" s="709"/>
      <c r="E441" s="709"/>
      <c r="F441" s="709"/>
      <c r="G441" s="710"/>
      <c r="H441" s="491" t="s">
        <v>943</v>
      </c>
      <c r="I441" s="492"/>
      <c r="J441" s="493"/>
      <c r="K441" s="493"/>
      <c r="L441" s="493"/>
      <c r="M441" s="493"/>
      <c r="N441" s="493">
        <v>1.77</v>
      </c>
      <c r="O441" s="493"/>
      <c r="P441" s="493"/>
      <c r="Q441" s="493"/>
      <c r="R441" s="493"/>
      <c r="S441" s="491"/>
    </row>
    <row r="442" spans="1:19" s="490" customFormat="1" ht="16.5" customHeight="1" x14ac:dyDescent="0.25">
      <c r="A442" s="703" t="s">
        <v>1027</v>
      </c>
      <c r="B442" s="704"/>
      <c r="C442" s="708" t="s">
        <v>1501</v>
      </c>
      <c r="D442" s="709"/>
      <c r="E442" s="709"/>
      <c r="F442" s="709"/>
      <c r="G442" s="710"/>
      <c r="H442" s="491" t="s">
        <v>943</v>
      </c>
      <c r="I442" s="492"/>
      <c r="J442" s="493"/>
      <c r="K442" s="493"/>
      <c r="L442" s="493"/>
      <c r="M442" s="493"/>
      <c r="N442" s="493"/>
      <c r="O442" s="493"/>
      <c r="P442" s="493"/>
      <c r="Q442" s="493"/>
      <c r="R442" s="493"/>
      <c r="S442" s="491"/>
    </row>
    <row r="443" spans="1:19" s="490" customFormat="1" x14ac:dyDescent="0.25">
      <c r="A443" s="703" t="s">
        <v>1028</v>
      </c>
      <c r="B443" s="704"/>
      <c r="C443" s="708" t="s">
        <v>1502</v>
      </c>
      <c r="D443" s="709"/>
      <c r="E443" s="709"/>
      <c r="F443" s="709"/>
      <c r="G443" s="710"/>
      <c r="H443" s="491" t="s">
        <v>943</v>
      </c>
      <c r="I443" s="492"/>
      <c r="J443" s="493"/>
      <c r="K443" s="493"/>
      <c r="L443" s="493"/>
      <c r="M443" s="493"/>
      <c r="N443" s="493"/>
      <c r="O443" s="493"/>
      <c r="P443" s="493"/>
      <c r="Q443" s="493"/>
      <c r="R443" s="493"/>
      <c r="S443" s="491"/>
    </row>
    <row r="444" spans="1:19" s="490" customFormat="1" ht="17.25" customHeight="1" x14ac:dyDescent="0.25">
      <c r="A444" s="703" t="s">
        <v>1029</v>
      </c>
      <c r="B444" s="704"/>
      <c r="C444" s="705" t="s">
        <v>1503</v>
      </c>
      <c r="D444" s="706"/>
      <c r="E444" s="706"/>
      <c r="F444" s="706"/>
      <c r="G444" s="707"/>
      <c r="H444" s="491" t="s">
        <v>124</v>
      </c>
      <c r="I444" s="492"/>
      <c r="J444" s="493"/>
      <c r="K444" s="493"/>
      <c r="L444" s="493"/>
      <c r="M444" s="493"/>
      <c r="N444" s="493"/>
      <c r="O444" s="493"/>
      <c r="P444" s="493"/>
      <c r="Q444" s="493"/>
      <c r="R444" s="493"/>
      <c r="S444" s="491"/>
    </row>
    <row r="445" spans="1:19" s="490" customFormat="1" x14ac:dyDescent="0.25">
      <c r="A445" s="703" t="s">
        <v>1504</v>
      </c>
      <c r="B445" s="704"/>
      <c r="C445" s="708" t="s">
        <v>1505</v>
      </c>
      <c r="D445" s="709"/>
      <c r="E445" s="709"/>
      <c r="F445" s="709"/>
      <c r="G445" s="710"/>
      <c r="H445" s="491" t="s">
        <v>943</v>
      </c>
      <c r="I445" s="492"/>
      <c r="J445" s="493"/>
      <c r="K445" s="493"/>
      <c r="L445" s="493"/>
      <c r="M445" s="493"/>
      <c r="N445" s="493"/>
      <c r="O445" s="493"/>
      <c r="P445" s="493"/>
      <c r="Q445" s="493"/>
      <c r="R445" s="493"/>
      <c r="S445" s="491"/>
    </row>
    <row r="446" spans="1:19" s="490" customFormat="1" x14ac:dyDescent="0.25">
      <c r="A446" s="703" t="s">
        <v>1506</v>
      </c>
      <c r="B446" s="704"/>
      <c r="C446" s="708" t="s">
        <v>1507</v>
      </c>
      <c r="D446" s="709"/>
      <c r="E446" s="709"/>
      <c r="F446" s="709"/>
      <c r="G446" s="710"/>
      <c r="H446" s="491" t="s">
        <v>943</v>
      </c>
      <c r="I446" s="492"/>
      <c r="J446" s="493"/>
      <c r="K446" s="493"/>
      <c r="L446" s="493"/>
      <c r="M446" s="493"/>
      <c r="N446" s="493"/>
      <c r="O446" s="493"/>
      <c r="P446" s="493"/>
      <c r="Q446" s="493"/>
      <c r="R446" s="493"/>
      <c r="S446" s="491"/>
    </row>
    <row r="447" spans="1:19" s="490" customFormat="1" ht="9" customHeight="1" thickBot="1" x14ac:dyDescent="0.3">
      <c r="A447" s="698" t="s">
        <v>1508</v>
      </c>
      <c r="B447" s="699"/>
      <c r="C447" s="700" t="s">
        <v>1509</v>
      </c>
      <c r="D447" s="701"/>
      <c r="E447" s="701"/>
      <c r="F447" s="701"/>
      <c r="G447" s="702"/>
      <c r="H447" s="511" t="s">
        <v>943</v>
      </c>
      <c r="I447" s="495"/>
      <c r="J447" s="496"/>
      <c r="K447" s="496"/>
      <c r="L447" s="496"/>
      <c r="M447" s="496"/>
      <c r="N447" s="496"/>
      <c r="O447" s="496"/>
      <c r="P447" s="496"/>
      <c r="Q447" s="496"/>
      <c r="R447" s="496"/>
      <c r="S447" s="494"/>
    </row>
    <row r="448" spans="1:19" s="513" customFormat="1" ht="12" customHeight="1" x14ac:dyDescent="0.15">
      <c r="A448" s="512"/>
      <c r="B448" s="512"/>
      <c r="C448" s="512"/>
    </row>
    <row r="449" spans="1:1" s="515" customFormat="1" ht="9.75" x14ac:dyDescent="0.2">
      <c r="A449" s="514" t="s">
        <v>1510</v>
      </c>
    </row>
    <row r="450" spans="1:1" s="515" customFormat="1" ht="9" customHeight="1" x14ac:dyDescent="0.15">
      <c r="A450" s="514" t="s">
        <v>1511</v>
      </c>
    </row>
    <row r="451" spans="1:1" s="515" customFormat="1" ht="9" customHeight="1" x14ac:dyDescent="0.15">
      <c r="A451" s="514" t="s">
        <v>1512</v>
      </c>
    </row>
    <row r="452" spans="1:1" s="515" customFormat="1" ht="9" customHeight="1" x14ac:dyDescent="0.15">
      <c r="A452" s="514" t="s">
        <v>1513</v>
      </c>
    </row>
    <row r="453" spans="1:1" s="515" customFormat="1" ht="9" customHeight="1" x14ac:dyDescent="0.15">
      <c r="A453" s="514" t="s">
        <v>1514</v>
      </c>
    </row>
    <row r="454" spans="1:1" s="515" customFormat="1" ht="9" customHeight="1" x14ac:dyDescent="0.15">
      <c r="A454" s="514" t="s">
        <v>1515</v>
      </c>
    </row>
    <row r="455" spans="1:1" s="515" customFormat="1" x14ac:dyDescent="0.15">
      <c r="A455" s="514" t="s">
        <v>1516</v>
      </c>
    </row>
    <row r="456" spans="1:1" s="515" customFormat="1" x14ac:dyDescent="0.15">
      <c r="A456" s="514" t="s">
        <v>1517</v>
      </c>
    </row>
    <row r="457" spans="1:1" s="515" customFormat="1" x14ac:dyDescent="0.15">
      <c r="A457" s="514" t="s">
        <v>1518</v>
      </c>
    </row>
  </sheetData>
  <mergeCells count="871">
    <mergeCell ref="D7:F7"/>
    <mergeCell ref="D8:F8"/>
    <mergeCell ref="E9:F9"/>
    <mergeCell ref="B14:F14"/>
    <mergeCell ref="A15:S15"/>
    <mergeCell ref="B13:I13"/>
    <mergeCell ref="A21:B21"/>
    <mergeCell ref="C21:G21"/>
    <mergeCell ref="A22:B22"/>
    <mergeCell ref="C22:G22"/>
    <mergeCell ref="A23:B23"/>
    <mergeCell ref="C23:G23"/>
    <mergeCell ref="R16:S16"/>
    <mergeCell ref="A18:B18"/>
    <mergeCell ref="C18:G18"/>
    <mergeCell ref="A19:S19"/>
    <mergeCell ref="A20:B20"/>
    <mergeCell ref="C20:G20"/>
    <mergeCell ref="A16:B17"/>
    <mergeCell ref="C16:G17"/>
    <mergeCell ref="H16:H17"/>
    <mergeCell ref="L16:M16"/>
    <mergeCell ref="N16:O16"/>
    <mergeCell ref="P16:Q16"/>
    <mergeCell ref="A27:B27"/>
    <mergeCell ref="C27:G27"/>
    <mergeCell ref="A28:B28"/>
    <mergeCell ref="C28:G28"/>
    <mergeCell ref="A29:B29"/>
    <mergeCell ref="C29:G29"/>
    <mergeCell ref="A24:B24"/>
    <mergeCell ref="C24:G24"/>
    <mergeCell ref="A25:B25"/>
    <mergeCell ref="C25:G25"/>
    <mergeCell ref="A26:B26"/>
    <mergeCell ref="C26:G26"/>
    <mergeCell ref="A33:B33"/>
    <mergeCell ref="C33:G33"/>
    <mergeCell ref="A34:B34"/>
    <mergeCell ref="C34:G34"/>
    <mergeCell ref="A35:B35"/>
    <mergeCell ref="C35:G35"/>
    <mergeCell ref="A30:B30"/>
    <mergeCell ref="C30:G30"/>
    <mergeCell ref="A31:B31"/>
    <mergeCell ref="C31:G31"/>
    <mergeCell ref="A32:B32"/>
    <mergeCell ref="C32:G32"/>
    <mergeCell ref="A39:B39"/>
    <mergeCell ref="C39:G39"/>
    <mergeCell ref="A40:B40"/>
    <mergeCell ref="C40:G40"/>
    <mergeCell ref="A41:B41"/>
    <mergeCell ref="C41:G41"/>
    <mergeCell ref="A36:B36"/>
    <mergeCell ref="C36:G36"/>
    <mergeCell ref="A37:B37"/>
    <mergeCell ref="C37:G37"/>
    <mergeCell ref="A38:B38"/>
    <mergeCell ref="C38:G38"/>
    <mergeCell ref="A45:B45"/>
    <mergeCell ref="C45:G45"/>
    <mergeCell ref="A46:B46"/>
    <mergeCell ref="C46:G46"/>
    <mergeCell ref="A47:B47"/>
    <mergeCell ref="C47:G47"/>
    <mergeCell ref="A42:B42"/>
    <mergeCell ref="C42:G42"/>
    <mergeCell ref="A43:B43"/>
    <mergeCell ref="C43:G43"/>
    <mergeCell ref="A44:B44"/>
    <mergeCell ref="C44:G44"/>
    <mergeCell ref="A51:B51"/>
    <mergeCell ref="C51:G51"/>
    <mergeCell ref="A52:B52"/>
    <mergeCell ref="C52:G52"/>
    <mergeCell ref="A53:B53"/>
    <mergeCell ref="C53:G53"/>
    <mergeCell ref="A48:B48"/>
    <mergeCell ref="C48:G48"/>
    <mergeCell ref="A49:B49"/>
    <mergeCell ref="C49:G49"/>
    <mergeCell ref="A50:B50"/>
    <mergeCell ref="C50:G50"/>
    <mergeCell ref="A57:B57"/>
    <mergeCell ref="C57:G57"/>
    <mergeCell ref="A58:B58"/>
    <mergeCell ref="C58:G58"/>
    <mergeCell ref="A59:B59"/>
    <mergeCell ref="C59:G59"/>
    <mergeCell ref="A54:B54"/>
    <mergeCell ref="C54:G54"/>
    <mergeCell ref="A55:B55"/>
    <mergeCell ref="C55:G55"/>
    <mergeCell ref="A56:B56"/>
    <mergeCell ref="C56:G56"/>
    <mergeCell ref="A63:B63"/>
    <mergeCell ref="C63:G63"/>
    <mergeCell ref="A64:B64"/>
    <mergeCell ref="C64:G64"/>
    <mergeCell ref="A65:B65"/>
    <mergeCell ref="C65:G65"/>
    <mergeCell ref="A60:B60"/>
    <mergeCell ref="C60:G60"/>
    <mergeCell ref="A61:B61"/>
    <mergeCell ref="C61:G61"/>
    <mergeCell ref="A62:B62"/>
    <mergeCell ref="C62:G62"/>
    <mergeCell ref="A69:B69"/>
    <mergeCell ref="C69:G69"/>
    <mergeCell ref="A70:B70"/>
    <mergeCell ref="C70:G70"/>
    <mergeCell ref="A71:B71"/>
    <mergeCell ref="C71:G71"/>
    <mergeCell ref="A66:B66"/>
    <mergeCell ref="C66:G66"/>
    <mergeCell ref="A67:B67"/>
    <mergeCell ref="C67:G67"/>
    <mergeCell ref="A68:B68"/>
    <mergeCell ref="C68:G68"/>
    <mergeCell ref="A75:B75"/>
    <mergeCell ref="C75:G75"/>
    <mergeCell ref="A76:B76"/>
    <mergeCell ref="C76:G76"/>
    <mergeCell ref="A77:B77"/>
    <mergeCell ref="C77:G77"/>
    <mergeCell ref="A72:B72"/>
    <mergeCell ref="C72:G72"/>
    <mergeCell ref="A73:B73"/>
    <mergeCell ref="C73:G73"/>
    <mergeCell ref="A74:B74"/>
    <mergeCell ref="C74:G74"/>
    <mergeCell ref="A81:B81"/>
    <mergeCell ref="C81:G81"/>
    <mergeCell ref="A82:B82"/>
    <mergeCell ref="C82:G82"/>
    <mergeCell ref="A83:B83"/>
    <mergeCell ref="C83:G83"/>
    <mergeCell ref="A78:B78"/>
    <mergeCell ref="C78:G78"/>
    <mergeCell ref="A79:B79"/>
    <mergeCell ref="C79:G79"/>
    <mergeCell ref="A80:B80"/>
    <mergeCell ref="C80:G80"/>
    <mergeCell ref="A87:B87"/>
    <mergeCell ref="C87:G87"/>
    <mergeCell ref="A88:B88"/>
    <mergeCell ref="C88:G88"/>
    <mergeCell ref="A89:B89"/>
    <mergeCell ref="C89:G89"/>
    <mergeCell ref="A84:B84"/>
    <mergeCell ref="C84:G84"/>
    <mergeCell ref="A85:B85"/>
    <mergeCell ref="C85:G85"/>
    <mergeCell ref="A86:B86"/>
    <mergeCell ref="C86:G86"/>
    <mergeCell ref="A93:B93"/>
    <mergeCell ref="C93:G93"/>
    <mergeCell ref="A94:B94"/>
    <mergeCell ref="C94:G94"/>
    <mergeCell ref="A95:B95"/>
    <mergeCell ref="C95:G95"/>
    <mergeCell ref="A90:B90"/>
    <mergeCell ref="C90:G90"/>
    <mergeCell ref="A91:B91"/>
    <mergeCell ref="C91:G91"/>
    <mergeCell ref="A92:B92"/>
    <mergeCell ref="C92:G92"/>
    <mergeCell ref="A99:B99"/>
    <mergeCell ref="C99:G99"/>
    <mergeCell ref="A100:B100"/>
    <mergeCell ref="C100:G100"/>
    <mergeCell ref="A101:B101"/>
    <mergeCell ref="C101:G101"/>
    <mergeCell ref="A96:B96"/>
    <mergeCell ref="C96:G96"/>
    <mergeCell ref="A97:B97"/>
    <mergeCell ref="C97:G97"/>
    <mergeCell ref="A98:B98"/>
    <mergeCell ref="C98:G98"/>
    <mergeCell ref="A105:B105"/>
    <mergeCell ref="C105:G105"/>
    <mergeCell ref="A106:B106"/>
    <mergeCell ref="C106:G106"/>
    <mergeCell ref="A107:B107"/>
    <mergeCell ref="C107:G107"/>
    <mergeCell ref="A102:B102"/>
    <mergeCell ref="C102:G102"/>
    <mergeCell ref="A103:B103"/>
    <mergeCell ref="C103:G103"/>
    <mergeCell ref="A104:B104"/>
    <mergeCell ref="C104:G104"/>
    <mergeCell ref="A111:B111"/>
    <mergeCell ref="C111:G111"/>
    <mergeCell ref="A112:B112"/>
    <mergeCell ref="C112:G112"/>
    <mergeCell ref="A113:B113"/>
    <mergeCell ref="C113:G113"/>
    <mergeCell ref="A108:B108"/>
    <mergeCell ref="C108:G108"/>
    <mergeCell ref="A109:B109"/>
    <mergeCell ref="C109:G109"/>
    <mergeCell ref="A110:B110"/>
    <mergeCell ref="C110:G110"/>
    <mergeCell ref="A117:B117"/>
    <mergeCell ref="C117:G117"/>
    <mergeCell ref="A118:B118"/>
    <mergeCell ref="C118:G118"/>
    <mergeCell ref="A119:B119"/>
    <mergeCell ref="C119:G119"/>
    <mergeCell ref="A114:B114"/>
    <mergeCell ref="C114:G114"/>
    <mergeCell ref="A115:B115"/>
    <mergeCell ref="C115:G115"/>
    <mergeCell ref="A116:B116"/>
    <mergeCell ref="C116:G116"/>
    <mergeCell ref="A123:B123"/>
    <mergeCell ref="C123:G123"/>
    <mergeCell ref="A124:B124"/>
    <mergeCell ref="C124:G124"/>
    <mergeCell ref="A125:B125"/>
    <mergeCell ref="C125:G125"/>
    <mergeCell ref="A120:B120"/>
    <mergeCell ref="C120:G120"/>
    <mergeCell ref="A121:B121"/>
    <mergeCell ref="C121:G121"/>
    <mergeCell ref="A122:B122"/>
    <mergeCell ref="C122:G122"/>
    <mergeCell ref="A129:B129"/>
    <mergeCell ref="C129:G129"/>
    <mergeCell ref="A130:B130"/>
    <mergeCell ref="C130:G130"/>
    <mergeCell ref="A131:B131"/>
    <mergeCell ref="C131:G131"/>
    <mergeCell ref="A126:B126"/>
    <mergeCell ref="C126:G126"/>
    <mergeCell ref="A127:B127"/>
    <mergeCell ref="C127:G127"/>
    <mergeCell ref="A128:B128"/>
    <mergeCell ref="C128:G128"/>
    <mergeCell ref="A135:B135"/>
    <mergeCell ref="C135:G135"/>
    <mergeCell ref="A136:B136"/>
    <mergeCell ref="C136:G136"/>
    <mergeCell ref="A137:B137"/>
    <mergeCell ref="C137:G137"/>
    <mergeCell ref="A132:B132"/>
    <mergeCell ref="C132:G132"/>
    <mergeCell ref="A133:B133"/>
    <mergeCell ref="C133:G133"/>
    <mergeCell ref="A134:B134"/>
    <mergeCell ref="C134:G134"/>
    <mergeCell ref="A141:B141"/>
    <mergeCell ref="C141:G141"/>
    <mergeCell ref="A142:B142"/>
    <mergeCell ref="C142:G142"/>
    <mergeCell ref="A143:B143"/>
    <mergeCell ref="C143:G143"/>
    <mergeCell ref="A138:B138"/>
    <mergeCell ref="C138:G138"/>
    <mergeCell ref="A139:B139"/>
    <mergeCell ref="C139:G139"/>
    <mergeCell ref="A140:B140"/>
    <mergeCell ref="C140:G140"/>
    <mergeCell ref="A147:B147"/>
    <mergeCell ref="C147:G147"/>
    <mergeCell ref="A148:B148"/>
    <mergeCell ref="C148:G148"/>
    <mergeCell ref="A149:B149"/>
    <mergeCell ref="C149:G149"/>
    <mergeCell ref="A144:B144"/>
    <mergeCell ref="C144:G144"/>
    <mergeCell ref="A145:B145"/>
    <mergeCell ref="C145:G145"/>
    <mergeCell ref="A146:B146"/>
    <mergeCell ref="C146:G146"/>
    <mergeCell ref="A153:B153"/>
    <mergeCell ref="C153:G153"/>
    <mergeCell ref="A154:B154"/>
    <mergeCell ref="C154:G154"/>
    <mergeCell ref="A155:B155"/>
    <mergeCell ref="C155:G155"/>
    <mergeCell ref="A150:B150"/>
    <mergeCell ref="C150:G150"/>
    <mergeCell ref="A151:B151"/>
    <mergeCell ref="C151:G151"/>
    <mergeCell ref="A152:B152"/>
    <mergeCell ref="C152:G152"/>
    <mergeCell ref="A159:B159"/>
    <mergeCell ref="C159:G159"/>
    <mergeCell ref="A160:B160"/>
    <mergeCell ref="C160:G160"/>
    <mergeCell ref="A161:B161"/>
    <mergeCell ref="C161:G161"/>
    <mergeCell ref="A156:B156"/>
    <mergeCell ref="C156:G156"/>
    <mergeCell ref="A157:B157"/>
    <mergeCell ref="C157:G157"/>
    <mergeCell ref="A158:B158"/>
    <mergeCell ref="C158:G158"/>
    <mergeCell ref="A166:B166"/>
    <mergeCell ref="C166:G166"/>
    <mergeCell ref="A167:B167"/>
    <mergeCell ref="C167:G167"/>
    <mergeCell ref="A168:B168"/>
    <mergeCell ref="C168:G168"/>
    <mergeCell ref="A162:B162"/>
    <mergeCell ref="C162:G162"/>
    <mergeCell ref="A163:S163"/>
    <mergeCell ref="A164:B164"/>
    <mergeCell ref="C164:G164"/>
    <mergeCell ref="A165:B165"/>
    <mergeCell ref="C165:G165"/>
    <mergeCell ref="A172:B172"/>
    <mergeCell ref="C172:G172"/>
    <mergeCell ref="A173:B173"/>
    <mergeCell ref="C173:G173"/>
    <mergeCell ref="A174:B174"/>
    <mergeCell ref="C174:G174"/>
    <mergeCell ref="A169:B169"/>
    <mergeCell ref="C169:G169"/>
    <mergeCell ref="A170:B170"/>
    <mergeCell ref="C170:G170"/>
    <mergeCell ref="A171:B171"/>
    <mergeCell ref="C171:G171"/>
    <mergeCell ref="A178:B178"/>
    <mergeCell ref="C178:G178"/>
    <mergeCell ref="A179:B179"/>
    <mergeCell ref="C179:G179"/>
    <mergeCell ref="A180:B180"/>
    <mergeCell ref="C180:G180"/>
    <mergeCell ref="A175:B175"/>
    <mergeCell ref="C175:G175"/>
    <mergeCell ref="A176:B176"/>
    <mergeCell ref="C176:G176"/>
    <mergeCell ref="A177:B177"/>
    <mergeCell ref="C177:G177"/>
    <mergeCell ref="A184:B184"/>
    <mergeCell ref="C184:G184"/>
    <mergeCell ref="A185:B185"/>
    <mergeCell ref="C185:G185"/>
    <mergeCell ref="A186:B186"/>
    <mergeCell ref="C186:G186"/>
    <mergeCell ref="A181:B181"/>
    <mergeCell ref="C181:G181"/>
    <mergeCell ref="A182:B182"/>
    <mergeCell ref="C182:G182"/>
    <mergeCell ref="A183:B183"/>
    <mergeCell ref="C183:G183"/>
    <mergeCell ref="A190:B190"/>
    <mergeCell ref="C190:G190"/>
    <mergeCell ref="A191:B191"/>
    <mergeCell ref="C191:G191"/>
    <mergeCell ref="A192:B192"/>
    <mergeCell ref="C192:G192"/>
    <mergeCell ref="A187:B187"/>
    <mergeCell ref="C187:G187"/>
    <mergeCell ref="A188:B188"/>
    <mergeCell ref="C188:G188"/>
    <mergeCell ref="A189:B189"/>
    <mergeCell ref="C189:G189"/>
    <mergeCell ref="A196:B196"/>
    <mergeCell ref="C196:G196"/>
    <mergeCell ref="A197:B197"/>
    <mergeCell ref="C197:G197"/>
    <mergeCell ref="A198:B198"/>
    <mergeCell ref="C198:G198"/>
    <mergeCell ref="A193:B193"/>
    <mergeCell ref="C193:G193"/>
    <mergeCell ref="A194:B194"/>
    <mergeCell ref="C194:G194"/>
    <mergeCell ref="A195:B195"/>
    <mergeCell ref="C195:G195"/>
    <mergeCell ref="A202:B202"/>
    <mergeCell ref="C202:G202"/>
    <mergeCell ref="A203:B203"/>
    <mergeCell ref="C203:G203"/>
    <mergeCell ref="A204:B204"/>
    <mergeCell ref="C204:G204"/>
    <mergeCell ref="A199:B199"/>
    <mergeCell ref="C199:G199"/>
    <mergeCell ref="A200:B200"/>
    <mergeCell ref="C200:G200"/>
    <mergeCell ref="A201:B201"/>
    <mergeCell ref="C201:G201"/>
    <mergeCell ref="A208:B208"/>
    <mergeCell ref="C208:G208"/>
    <mergeCell ref="A209:B209"/>
    <mergeCell ref="C209:G209"/>
    <mergeCell ref="A210:B210"/>
    <mergeCell ref="C210:G210"/>
    <mergeCell ref="A205:B205"/>
    <mergeCell ref="C205:G205"/>
    <mergeCell ref="A206:B206"/>
    <mergeCell ref="C206:G206"/>
    <mergeCell ref="A207:B207"/>
    <mergeCell ref="C207:G207"/>
    <mergeCell ref="A214:B214"/>
    <mergeCell ref="C214:G214"/>
    <mergeCell ref="A215:B215"/>
    <mergeCell ref="C215:G215"/>
    <mergeCell ref="A216:B216"/>
    <mergeCell ref="C216:G216"/>
    <mergeCell ref="A211:B211"/>
    <mergeCell ref="C211:G211"/>
    <mergeCell ref="A212:B212"/>
    <mergeCell ref="C212:G212"/>
    <mergeCell ref="A213:B213"/>
    <mergeCell ref="C213:G213"/>
    <mergeCell ref="A220:B220"/>
    <mergeCell ref="C220:G220"/>
    <mergeCell ref="A221:B221"/>
    <mergeCell ref="C221:G221"/>
    <mergeCell ref="A222:B222"/>
    <mergeCell ref="C222:G222"/>
    <mergeCell ref="A217:B217"/>
    <mergeCell ref="C217:G217"/>
    <mergeCell ref="A218:B218"/>
    <mergeCell ref="C218:G218"/>
    <mergeCell ref="A219:B219"/>
    <mergeCell ref="C219:G219"/>
    <mergeCell ref="A226:B226"/>
    <mergeCell ref="C226:G226"/>
    <mergeCell ref="A227:B227"/>
    <mergeCell ref="C227:G227"/>
    <mergeCell ref="A228:B228"/>
    <mergeCell ref="C228:G228"/>
    <mergeCell ref="A223:B223"/>
    <mergeCell ref="C223:G223"/>
    <mergeCell ref="A224:B224"/>
    <mergeCell ref="C224:G224"/>
    <mergeCell ref="A225:B225"/>
    <mergeCell ref="C225:G225"/>
    <mergeCell ref="A232:B232"/>
    <mergeCell ref="C232:G232"/>
    <mergeCell ref="A233:B233"/>
    <mergeCell ref="C233:G233"/>
    <mergeCell ref="A234:B234"/>
    <mergeCell ref="C234:G234"/>
    <mergeCell ref="A229:B229"/>
    <mergeCell ref="C229:G229"/>
    <mergeCell ref="A230:B230"/>
    <mergeCell ref="C230:G230"/>
    <mergeCell ref="A231:B231"/>
    <mergeCell ref="C231:G231"/>
    <mergeCell ref="A238:B238"/>
    <mergeCell ref="C238:G238"/>
    <mergeCell ref="A239:B239"/>
    <mergeCell ref="C239:G239"/>
    <mergeCell ref="A240:B240"/>
    <mergeCell ref="C240:G240"/>
    <mergeCell ref="A235:B235"/>
    <mergeCell ref="C235:G235"/>
    <mergeCell ref="A236:B236"/>
    <mergeCell ref="C236:G236"/>
    <mergeCell ref="A237:B237"/>
    <mergeCell ref="C237:G237"/>
    <mergeCell ref="A244:B244"/>
    <mergeCell ref="C244:G244"/>
    <mergeCell ref="A245:B245"/>
    <mergeCell ref="C245:G245"/>
    <mergeCell ref="A246:B246"/>
    <mergeCell ref="C246:G246"/>
    <mergeCell ref="A241:B241"/>
    <mergeCell ref="C241:G241"/>
    <mergeCell ref="A242:B242"/>
    <mergeCell ref="C242:G242"/>
    <mergeCell ref="A243:B243"/>
    <mergeCell ref="C243:G243"/>
    <mergeCell ref="A250:B250"/>
    <mergeCell ref="C250:G250"/>
    <mergeCell ref="A251:B251"/>
    <mergeCell ref="C251:G251"/>
    <mergeCell ref="A252:B252"/>
    <mergeCell ref="C252:G252"/>
    <mergeCell ref="A247:B247"/>
    <mergeCell ref="C247:G247"/>
    <mergeCell ref="A248:B248"/>
    <mergeCell ref="C248:G248"/>
    <mergeCell ref="A249:B249"/>
    <mergeCell ref="C249:G249"/>
    <mergeCell ref="A256:B256"/>
    <mergeCell ref="C256:G256"/>
    <mergeCell ref="A257:B257"/>
    <mergeCell ref="C257:G257"/>
    <mergeCell ref="A258:B258"/>
    <mergeCell ref="C258:G258"/>
    <mergeCell ref="A253:B253"/>
    <mergeCell ref="C253:G253"/>
    <mergeCell ref="A254:B254"/>
    <mergeCell ref="C254:G254"/>
    <mergeCell ref="A255:B255"/>
    <mergeCell ref="C255:G255"/>
    <mergeCell ref="A262:B262"/>
    <mergeCell ref="C262:G262"/>
    <mergeCell ref="A263:B263"/>
    <mergeCell ref="C263:G263"/>
    <mergeCell ref="A264:B264"/>
    <mergeCell ref="C264:G264"/>
    <mergeCell ref="A259:B259"/>
    <mergeCell ref="C259:G259"/>
    <mergeCell ref="A260:B260"/>
    <mergeCell ref="C260:G260"/>
    <mergeCell ref="A261:B261"/>
    <mergeCell ref="C261:G261"/>
    <mergeCell ref="A268:B268"/>
    <mergeCell ref="C268:G268"/>
    <mergeCell ref="A269:B269"/>
    <mergeCell ref="C269:G269"/>
    <mergeCell ref="A270:B270"/>
    <mergeCell ref="C270:G270"/>
    <mergeCell ref="A265:B265"/>
    <mergeCell ref="C265:G265"/>
    <mergeCell ref="A266:B266"/>
    <mergeCell ref="C266:G266"/>
    <mergeCell ref="A267:B267"/>
    <mergeCell ref="C267:G267"/>
    <mergeCell ref="A274:B274"/>
    <mergeCell ref="C274:G274"/>
    <mergeCell ref="A275:B275"/>
    <mergeCell ref="C275:G275"/>
    <mergeCell ref="A276:B276"/>
    <mergeCell ref="C276:G276"/>
    <mergeCell ref="A271:B271"/>
    <mergeCell ref="C271:G271"/>
    <mergeCell ref="A272:B272"/>
    <mergeCell ref="C272:G272"/>
    <mergeCell ref="A273:B273"/>
    <mergeCell ref="C273:G273"/>
    <mergeCell ref="A280:B280"/>
    <mergeCell ref="C280:G280"/>
    <mergeCell ref="A281:B281"/>
    <mergeCell ref="C281:G281"/>
    <mergeCell ref="A282:B282"/>
    <mergeCell ref="C282:G282"/>
    <mergeCell ref="A277:B277"/>
    <mergeCell ref="C277:G277"/>
    <mergeCell ref="A278:B278"/>
    <mergeCell ref="C278:G278"/>
    <mergeCell ref="A279:B279"/>
    <mergeCell ref="C279:G279"/>
    <mergeCell ref="A286:B286"/>
    <mergeCell ref="C286:G286"/>
    <mergeCell ref="A287:B287"/>
    <mergeCell ref="C287:G287"/>
    <mergeCell ref="A288:B288"/>
    <mergeCell ref="C288:G288"/>
    <mergeCell ref="A283:B283"/>
    <mergeCell ref="C283:G283"/>
    <mergeCell ref="A284:B284"/>
    <mergeCell ref="C284:G284"/>
    <mergeCell ref="A285:B285"/>
    <mergeCell ref="C285:G285"/>
    <mergeCell ref="A292:B292"/>
    <mergeCell ref="C292:G292"/>
    <mergeCell ref="A293:B293"/>
    <mergeCell ref="C293:G293"/>
    <mergeCell ref="A294:B294"/>
    <mergeCell ref="C294:G294"/>
    <mergeCell ref="A289:B289"/>
    <mergeCell ref="C289:G289"/>
    <mergeCell ref="A290:B290"/>
    <mergeCell ref="C290:G290"/>
    <mergeCell ref="A291:B291"/>
    <mergeCell ref="C291:G291"/>
    <mergeCell ref="A298:B298"/>
    <mergeCell ref="C298:G298"/>
    <mergeCell ref="A299:B299"/>
    <mergeCell ref="C299:G299"/>
    <mergeCell ref="A300:B300"/>
    <mergeCell ref="C300:G300"/>
    <mergeCell ref="A295:B295"/>
    <mergeCell ref="C295:G295"/>
    <mergeCell ref="A296:B296"/>
    <mergeCell ref="C296:G296"/>
    <mergeCell ref="A297:B297"/>
    <mergeCell ref="C297:G297"/>
    <mergeCell ref="A304:B304"/>
    <mergeCell ref="C304:G304"/>
    <mergeCell ref="A305:B305"/>
    <mergeCell ref="C305:G305"/>
    <mergeCell ref="A306:B306"/>
    <mergeCell ref="C306:G306"/>
    <mergeCell ref="A301:B301"/>
    <mergeCell ref="C301:G301"/>
    <mergeCell ref="A302:B302"/>
    <mergeCell ref="C302:G302"/>
    <mergeCell ref="A303:B303"/>
    <mergeCell ref="C303:G303"/>
    <mergeCell ref="A310:B310"/>
    <mergeCell ref="C310:G310"/>
    <mergeCell ref="A311:B311"/>
    <mergeCell ref="C311:G311"/>
    <mergeCell ref="A312:B312"/>
    <mergeCell ref="C312:G312"/>
    <mergeCell ref="A307:B307"/>
    <mergeCell ref="C307:G307"/>
    <mergeCell ref="A308:B308"/>
    <mergeCell ref="C308:G308"/>
    <mergeCell ref="A309:B309"/>
    <mergeCell ref="C309:G309"/>
    <mergeCell ref="A317:B317"/>
    <mergeCell ref="C317:G317"/>
    <mergeCell ref="A318:B318"/>
    <mergeCell ref="C318:G318"/>
    <mergeCell ref="A319:B319"/>
    <mergeCell ref="C319:G319"/>
    <mergeCell ref="A313:B313"/>
    <mergeCell ref="C313:G313"/>
    <mergeCell ref="A314:B314"/>
    <mergeCell ref="C314:G314"/>
    <mergeCell ref="A315:S315"/>
    <mergeCell ref="A316:B316"/>
    <mergeCell ref="C316:G316"/>
    <mergeCell ref="A323:B323"/>
    <mergeCell ref="C323:G323"/>
    <mergeCell ref="A324:B324"/>
    <mergeCell ref="C324:G324"/>
    <mergeCell ref="A325:B325"/>
    <mergeCell ref="C325:G325"/>
    <mergeCell ref="A320:B320"/>
    <mergeCell ref="C320:G320"/>
    <mergeCell ref="A321:B321"/>
    <mergeCell ref="C321:G321"/>
    <mergeCell ref="A322:B322"/>
    <mergeCell ref="C322:G322"/>
    <mergeCell ref="A329:B329"/>
    <mergeCell ref="C329:G329"/>
    <mergeCell ref="A330:B330"/>
    <mergeCell ref="C330:G330"/>
    <mergeCell ref="A331:B331"/>
    <mergeCell ref="C331:G331"/>
    <mergeCell ref="A326:B326"/>
    <mergeCell ref="C326:G326"/>
    <mergeCell ref="A327:B327"/>
    <mergeCell ref="C327:G327"/>
    <mergeCell ref="A328:B328"/>
    <mergeCell ref="C328:G328"/>
    <mergeCell ref="A335:B335"/>
    <mergeCell ref="C335:G335"/>
    <mergeCell ref="A336:B336"/>
    <mergeCell ref="C336:G336"/>
    <mergeCell ref="A337:B337"/>
    <mergeCell ref="C337:G337"/>
    <mergeCell ref="A332:B332"/>
    <mergeCell ref="C332:G332"/>
    <mergeCell ref="A333:B333"/>
    <mergeCell ref="C333:G333"/>
    <mergeCell ref="A334:B334"/>
    <mergeCell ref="C334:G334"/>
    <mergeCell ref="A341:B341"/>
    <mergeCell ref="C341:G341"/>
    <mergeCell ref="A342:B342"/>
    <mergeCell ref="C342:G342"/>
    <mergeCell ref="A343:B343"/>
    <mergeCell ref="C343:G343"/>
    <mergeCell ref="A338:B338"/>
    <mergeCell ref="C338:G338"/>
    <mergeCell ref="A339:B339"/>
    <mergeCell ref="C339:G339"/>
    <mergeCell ref="A340:B340"/>
    <mergeCell ref="C340:G340"/>
    <mergeCell ref="A347:B347"/>
    <mergeCell ref="C347:G347"/>
    <mergeCell ref="A348:B348"/>
    <mergeCell ref="C348:G348"/>
    <mergeCell ref="A349:B349"/>
    <mergeCell ref="C349:G349"/>
    <mergeCell ref="A344:B344"/>
    <mergeCell ref="C344:G344"/>
    <mergeCell ref="A345:B345"/>
    <mergeCell ref="C345:G345"/>
    <mergeCell ref="A346:B346"/>
    <mergeCell ref="C346:G346"/>
    <mergeCell ref="A353:B353"/>
    <mergeCell ref="C353:G353"/>
    <mergeCell ref="A354:B354"/>
    <mergeCell ref="C354:G354"/>
    <mergeCell ref="A355:B355"/>
    <mergeCell ref="C355:G355"/>
    <mergeCell ref="A350:B350"/>
    <mergeCell ref="C350:G350"/>
    <mergeCell ref="A351:B351"/>
    <mergeCell ref="C351:G351"/>
    <mergeCell ref="A352:B352"/>
    <mergeCell ref="C352:G352"/>
    <mergeCell ref="A359:B359"/>
    <mergeCell ref="C359:G359"/>
    <mergeCell ref="A360:B360"/>
    <mergeCell ref="C360:G360"/>
    <mergeCell ref="A361:B361"/>
    <mergeCell ref="C361:G361"/>
    <mergeCell ref="A356:B356"/>
    <mergeCell ref="C356:G356"/>
    <mergeCell ref="A357:B357"/>
    <mergeCell ref="C357:G357"/>
    <mergeCell ref="A358:B358"/>
    <mergeCell ref="C358:G358"/>
    <mergeCell ref="A365:S365"/>
    <mergeCell ref="A366:B367"/>
    <mergeCell ref="C366:G367"/>
    <mergeCell ref="H366:H367"/>
    <mergeCell ref="L366:M366"/>
    <mergeCell ref="N366:O366"/>
    <mergeCell ref="P366:Q366"/>
    <mergeCell ref="R366:S366"/>
    <mergeCell ref="A362:B362"/>
    <mergeCell ref="C362:G362"/>
    <mergeCell ref="A363:B363"/>
    <mergeCell ref="C363:G363"/>
    <mergeCell ref="A364:B364"/>
    <mergeCell ref="C364:G364"/>
    <mergeCell ref="A372:B372"/>
    <mergeCell ref="C372:G372"/>
    <mergeCell ref="A373:B373"/>
    <mergeCell ref="C373:G373"/>
    <mergeCell ref="A374:B374"/>
    <mergeCell ref="C374:G374"/>
    <mergeCell ref="A368:B368"/>
    <mergeCell ref="C368:G368"/>
    <mergeCell ref="A369:G369"/>
    <mergeCell ref="A370:B370"/>
    <mergeCell ref="C370:G370"/>
    <mergeCell ref="A371:B371"/>
    <mergeCell ref="C371:G371"/>
    <mergeCell ref="A378:B378"/>
    <mergeCell ref="C378:G378"/>
    <mergeCell ref="A379:B379"/>
    <mergeCell ref="C379:G379"/>
    <mergeCell ref="A380:B380"/>
    <mergeCell ref="C380:G380"/>
    <mergeCell ref="A375:B375"/>
    <mergeCell ref="C375:G375"/>
    <mergeCell ref="A376:B376"/>
    <mergeCell ref="C376:G376"/>
    <mergeCell ref="A377:B377"/>
    <mergeCell ref="C377:G377"/>
    <mergeCell ref="A384:B384"/>
    <mergeCell ref="C384:G384"/>
    <mergeCell ref="A385:B385"/>
    <mergeCell ref="C385:G385"/>
    <mergeCell ref="A386:B386"/>
    <mergeCell ref="C386:G386"/>
    <mergeCell ref="A381:B381"/>
    <mergeCell ref="C381:G381"/>
    <mergeCell ref="A382:B382"/>
    <mergeCell ref="C382:G382"/>
    <mergeCell ref="A383:B383"/>
    <mergeCell ref="C383:G383"/>
    <mergeCell ref="A390:B390"/>
    <mergeCell ref="C390:G390"/>
    <mergeCell ref="A391:B391"/>
    <mergeCell ref="C391:G391"/>
    <mergeCell ref="A392:B392"/>
    <mergeCell ref="C392:G392"/>
    <mergeCell ref="A387:B387"/>
    <mergeCell ref="C387:G387"/>
    <mergeCell ref="A388:B388"/>
    <mergeCell ref="C388:G388"/>
    <mergeCell ref="A389:B389"/>
    <mergeCell ref="C389:G389"/>
    <mergeCell ref="A396:B396"/>
    <mergeCell ref="C396:G396"/>
    <mergeCell ref="A397:B397"/>
    <mergeCell ref="C397:G397"/>
    <mergeCell ref="A398:B398"/>
    <mergeCell ref="C398:G398"/>
    <mergeCell ref="A393:B393"/>
    <mergeCell ref="C393:G393"/>
    <mergeCell ref="A394:B394"/>
    <mergeCell ref="C394:G394"/>
    <mergeCell ref="A395:B395"/>
    <mergeCell ref="C395:G395"/>
    <mergeCell ref="A402:B402"/>
    <mergeCell ref="C402:G402"/>
    <mergeCell ref="A403:B403"/>
    <mergeCell ref="C403:G403"/>
    <mergeCell ref="A404:B404"/>
    <mergeCell ref="C404:G404"/>
    <mergeCell ref="A399:B399"/>
    <mergeCell ref="C399:G399"/>
    <mergeCell ref="A400:B400"/>
    <mergeCell ref="C400:G400"/>
    <mergeCell ref="A401:B401"/>
    <mergeCell ref="C401:G401"/>
    <mergeCell ref="A408:B408"/>
    <mergeCell ref="C408:G408"/>
    <mergeCell ref="A409:B409"/>
    <mergeCell ref="C409:G409"/>
    <mergeCell ref="A410:B410"/>
    <mergeCell ref="C410:G410"/>
    <mergeCell ref="A405:B405"/>
    <mergeCell ref="C405:G405"/>
    <mergeCell ref="A406:B406"/>
    <mergeCell ref="C406:G406"/>
    <mergeCell ref="A407:B407"/>
    <mergeCell ref="C407:G407"/>
    <mergeCell ref="A414:B414"/>
    <mergeCell ref="C414:G414"/>
    <mergeCell ref="A415:B415"/>
    <mergeCell ref="C415:G415"/>
    <mergeCell ref="A416:B416"/>
    <mergeCell ref="C416:G416"/>
    <mergeCell ref="A411:B411"/>
    <mergeCell ref="C411:G411"/>
    <mergeCell ref="A412:B412"/>
    <mergeCell ref="C412:G412"/>
    <mergeCell ref="A413:B413"/>
    <mergeCell ref="C413:G413"/>
    <mergeCell ref="A420:B420"/>
    <mergeCell ref="C420:G420"/>
    <mergeCell ref="A421:B421"/>
    <mergeCell ref="C421:G421"/>
    <mergeCell ref="A422:B422"/>
    <mergeCell ref="C422:G422"/>
    <mergeCell ref="A417:B417"/>
    <mergeCell ref="C417:G417"/>
    <mergeCell ref="A418:B418"/>
    <mergeCell ref="C418:G418"/>
    <mergeCell ref="A419:B419"/>
    <mergeCell ref="C419:G419"/>
    <mergeCell ref="A426:B426"/>
    <mergeCell ref="C426:G426"/>
    <mergeCell ref="A427:B427"/>
    <mergeCell ref="C427:G427"/>
    <mergeCell ref="A428:B428"/>
    <mergeCell ref="C428:G428"/>
    <mergeCell ref="A423:B423"/>
    <mergeCell ref="C423:G423"/>
    <mergeCell ref="A424:B424"/>
    <mergeCell ref="C424:G424"/>
    <mergeCell ref="A425:B425"/>
    <mergeCell ref="C425:G425"/>
    <mergeCell ref="A432:B432"/>
    <mergeCell ref="C432:G432"/>
    <mergeCell ref="A433:B433"/>
    <mergeCell ref="C433:G433"/>
    <mergeCell ref="A434:B434"/>
    <mergeCell ref="C434:G434"/>
    <mergeCell ref="A429:B429"/>
    <mergeCell ref="C429:G429"/>
    <mergeCell ref="A430:B430"/>
    <mergeCell ref="C430:G430"/>
    <mergeCell ref="A431:B431"/>
    <mergeCell ref="C431:G431"/>
    <mergeCell ref="A438:B438"/>
    <mergeCell ref="C438:G438"/>
    <mergeCell ref="A439:B439"/>
    <mergeCell ref="C439:G439"/>
    <mergeCell ref="A440:B440"/>
    <mergeCell ref="C440:G440"/>
    <mergeCell ref="A435:B435"/>
    <mergeCell ref="C435:G435"/>
    <mergeCell ref="A436:B436"/>
    <mergeCell ref="C436:G436"/>
    <mergeCell ref="A437:B437"/>
    <mergeCell ref="C437:G437"/>
    <mergeCell ref="A447:B447"/>
    <mergeCell ref="C447:G447"/>
    <mergeCell ref="A444:B444"/>
    <mergeCell ref="C444:G444"/>
    <mergeCell ref="A445:B445"/>
    <mergeCell ref="C445:G445"/>
    <mergeCell ref="A446:B446"/>
    <mergeCell ref="C446:G446"/>
    <mergeCell ref="A441:B441"/>
    <mergeCell ref="C441:G441"/>
    <mergeCell ref="A442:B442"/>
    <mergeCell ref="C442:G442"/>
    <mergeCell ref="A443:B443"/>
    <mergeCell ref="C443:G443"/>
  </mergeCells>
  <pageMargins left="0.39370078740157483" right="0.31496062992125984" top="0.39370078740157483" bottom="0.31496062992125984" header="0.19685039370078741" footer="0.19685039370078741"/>
  <pageSetup paperSize="9" scale="98" fitToHeight="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1"/>
  <sheetViews>
    <sheetView topLeftCell="A16" zoomScale="95" zoomScaleNormal="95" workbookViewId="0">
      <selection activeCell="B48" sqref="B48"/>
    </sheetView>
  </sheetViews>
  <sheetFormatPr defaultColWidth="8.85546875" defaultRowHeight="15.75" outlineLevelRow="1" x14ac:dyDescent="0.25"/>
  <cols>
    <col min="1" max="1" width="10" style="15" customWidth="1"/>
    <col min="2" max="2" width="75.42578125" customWidth="1"/>
    <col min="3" max="3" width="14.42578125" customWidth="1"/>
    <col min="4" max="19" width="9.28515625" customWidth="1"/>
  </cols>
  <sheetData>
    <row r="1" spans="1:19" ht="18.75" x14ac:dyDescent="0.25">
      <c r="A1" s="589" t="s">
        <v>0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  <c r="Q1" s="589"/>
      <c r="R1" s="589"/>
      <c r="S1" s="589"/>
    </row>
    <row r="2" spans="1:19" ht="18.75" x14ac:dyDescent="0.3">
      <c r="A2" s="590" t="s">
        <v>125</v>
      </c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  <c r="P2" s="590"/>
      <c r="Q2" s="590"/>
      <c r="R2" s="590"/>
      <c r="S2" s="590"/>
    </row>
    <row r="3" spans="1:19" x14ac:dyDescent="0.25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8.75" x14ac:dyDescent="0.25">
      <c r="A4" s="588" t="s">
        <v>2</v>
      </c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</row>
    <row r="5" spans="1:19" x14ac:dyDescent="0.25">
      <c r="A5" s="591" t="s">
        <v>3</v>
      </c>
      <c r="B5" s="591"/>
      <c r="C5" s="591"/>
      <c r="D5" s="591"/>
      <c r="E5" s="591"/>
      <c r="F5" s="591"/>
      <c r="G5" s="591"/>
      <c r="H5" s="591"/>
      <c r="I5" s="591"/>
      <c r="J5" s="591"/>
      <c r="K5" s="591"/>
      <c r="L5" s="591"/>
      <c r="M5" s="591"/>
      <c r="N5" s="591"/>
      <c r="O5" s="591"/>
      <c r="P5" s="591"/>
      <c r="Q5" s="591"/>
      <c r="R5" s="591"/>
      <c r="S5" s="591"/>
    </row>
    <row r="6" spans="1:19" x14ac:dyDescent="0.25">
      <c r="A6" s="1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.75" x14ac:dyDescent="0.25">
      <c r="A7" s="588" t="s">
        <v>237</v>
      </c>
      <c r="B7" s="588"/>
      <c r="C7" s="588"/>
      <c r="D7" s="588"/>
      <c r="E7" s="588"/>
      <c r="F7" s="588"/>
      <c r="G7" s="588"/>
      <c r="H7" s="588"/>
      <c r="I7" s="588"/>
      <c r="J7" s="588"/>
      <c r="K7" s="588"/>
      <c r="L7" s="588"/>
      <c r="M7" s="588"/>
      <c r="N7" s="588"/>
      <c r="O7" s="588"/>
      <c r="P7" s="588"/>
      <c r="Q7" s="588"/>
      <c r="R7" s="588"/>
      <c r="S7" s="588"/>
    </row>
    <row r="8" spans="1:19" ht="18.75" x14ac:dyDescent="0.25">
      <c r="A8" s="3"/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4"/>
      <c r="Q8" s="4"/>
      <c r="R8" s="4"/>
      <c r="S8" s="4"/>
    </row>
    <row r="9" spans="1:19" ht="15.75" customHeight="1" x14ac:dyDescent="0.3">
      <c r="A9" s="592" t="s">
        <v>4</v>
      </c>
      <c r="B9" s="592"/>
      <c r="C9" s="592"/>
      <c r="D9" s="592"/>
      <c r="E9" s="592"/>
      <c r="F9" s="592"/>
      <c r="G9" s="592"/>
      <c r="H9" s="592"/>
      <c r="I9" s="592"/>
      <c r="J9" s="592"/>
      <c r="K9" s="592"/>
      <c r="L9" s="592"/>
      <c r="M9" s="592"/>
      <c r="N9" s="592"/>
      <c r="O9" s="592"/>
      <c r="P9" s="592"/>
      <c r="Q9" s="592"/>
      <c r="R9" s="592"/>
      <c r="S9" s="592"/>
    </row>
    <row r="10" spans="1:19" ht="15.75" customHeight="1" x14ac:dyDescent="0.25">
      <c r="A10" s="593" t="s">
        <v>235</v>
      </c>
      <c r="B10" s="593"/>
      <c r="C10" s="593"/>
      <c r="D10" s="593"/>
      <c r="E10" s="593"/>
      <c r="F10" s="593"/>
      <c r="G10" s="593"/>
      <c r="H10" s="593"/>
      <c r="I10" s="593"/>
      <c r="J10" s="593"/>
      <c r="K10" s="593"/>
      <c r="L10" s="593"/>
      <c r="M10" s="593"/>
      <c r="N10" s="593"/>
      <c r="O10" s="593"/>
      <c r="P10" s="593"/>
      <c r="Q10" s="593"/>
      <c r="R10" s="593"/>
      <c r="S10" s="593"/>
    </row>
    <row r="11" spans="1:19" ht="15.75" customHeight="1" x14ac:dyDescent="0.3">
      <c r="A11" s="592"/>
      <c r="B11" s="592"/>
      <c r="C11" s="592"/>
      <c r="D11" s="592"/>
      <c r="E11" s="592"/>
      <c r="F11" s="592"/>
      <c r="G11" s="592"/>
      <c r="H11" s="592"/>
      <c r="I11" s="592"/>
      <c r="J11" s="592"/>
      <c r="K11" s="592"/>
      <c r="L11" s="592"/>
      <c r="M11" s="592"/>
      <c r="N11" s="592"/>
      <c r="O11" s="592"/>
      <c r="P11" s="592"/>
      <c r="Q11" s="592"/>
      <c r="R11" s="592"/>
      <c r="S11" s="592"/>
    </row>
    <row r="12" spans="1:19" ht="31.5" customHeight="1" x14ac:dyDescent="0.25">
      <c r="A12" s="587" t="s">
        <v>5</v>
      </c>
      <c r="B12" s="587" t="s">
        <v>6</v>
      </c>
      <c r="C12" s="587" t="s">
        <v>7</v>
      </c>
      <c r="D12" s="587" t="s">
        <v>8</v>
      </c>
      <c r="E12" s="587"/>
      <c r="F12" s="587"/>
      <c r="G12" s="587"/>
      <c r="H12" s="587"/>
      <c r="I12" s="587"/>
      <c r="J12" s="587"/>
      <c r="K12" s="587"/>
      <c r="L12" s="587"/>
      <c r="M12" s="587"/>
      <c r="N12" s="587"/>
      <c r="O12" s="587"/>
      <c r="P12" s="587"/>
      <c r="Q12" s="587"/>
      <c r="R12" s="587"/>
      <c r="S12" s="587"/>
    </row>
    <row r="13" spans="1:19" ht="87" customHeight="1" x14ac:dyDescent="0.25">
      <c r="A13" s="587"/>
      <c r="B13" s="587"/>
      <c r="C13" s="587"/>
      <c r="D13" s="587" t="s">
        <v>9</v>
      </c>
      <c r="E13" s="587"/>
      <c r="F13" s="587"/>
      <c r="G13" s="587"/>
      <c r="H13" s="587"/>
      <c r="I13" s="587"/>
      <c r="J13" s="587" t="s">
        <v>10</v>
      </c>
      <c r="K13" s="587"/>
      <c r="L13" s="587"/>
      <c r="M13" s="587"/>
      <c r="N13" s="587"/>
      <c r="O13" s="587"/>
      <c r="P13" s="587" t="s">
        <v>11</v>
      </c>
      <c r="Q13" s="587"/>
      <c r="R13" s="587"/>
      <c r="S13" s="587"/>
    </row>
    <row r="14" spans="1:19" ht="179.25" customHeight="1" x14ac:dyDescent="0.25">
      <c r="A14" s="587"/>
      <c r="B14" s="587"/>
      <c r="C14" s="587"/>
      <c r="D14" s="587" t="s">
        <v>12</v>
      </c>
      <c r="E14" s="587"/>
      <c r="F14" s="587" t="s">
        <v>13</v>
      </c>
      <c r="G14" s="587"/>
      <c r="H14" s="587" t="s">
        <v>14</v>
      </c>
      <c r="I14" s="587"/>
      <c r="J14" s="587" t="s">
        <v>15</v>
      </c>
      <c r="K14" s="587"/>
      <c r="L14" s="587" t="s">
        <v>16</v>
      </c>
      <c r="M14" s="587"/>
      <c r="N14" s="587" t="s">
        <v>17</v>
      </c>
      <c r="O14" s="587"/>
      <c r="P14" s="587" t="s">
        <v>18</v>
      </c>
      <c r="Q14" s="587"/>
      <c r="R14" s="587" t="s">
        <v>19</v>
      </c>
      <c r="S14" s="587"/>
    </row>
    <row r="15" spans="1:19" ht="126.75" x14ac:dyDescent="0.25">
      <c r="A15" s="587"/>
      <c r="B15" s="587"/>
      <c r="C15" s="587"/>
      <c r="D15" s="5" t="s">
        <v>676</v>
      </c>
      <c r="E15" s="5" t="s">
        <v>141</v>
      </c>
      <c r="F15" s="5" t="s">
        <v>676</v>
      </c>
      <c r="G15" s="5" t="s">
        <v>141</v>
      </c>
      <c r="H15" s="5" t="s">
        <v>676</v>
      </c>
      <c r="I15" s="5" t="s">
        <v>141</v>
      </c>
      <c r="J15" s="5" t="s">
        <v>676</v>
      </c>
      <c r="K15" s="5" t="s">
        <v>141</v>
      </c>
      <c r="L15" s="5" t="s">
        <v>676</v>
      </c>
      <c r="M15" s="5" t="s">
        <v>141</v>
      </c>
      <c r="N15" s="5" t="s">
        <v>676</v>
      </c>
      <c r="O15" s="5" t="s">
        <v>141</v>
      </c>
      <c r="P15" s="5" t="s">
        <v>676</v>
      </c>
      <c r="Q15" s="5" t="s">
        <v>141</v>
      </c>
      <c r="R15" s="5" t="s">
        <v>676</v>
      </c>
      <c r="S15" s="5" t="s">
        <v>141</v>
      </c>
    </row>
    <row r="16" spans="1:19" x14ac:dyDescent="0.25">
      <c r="A16" s="6">
        <v>1</v>
      </c>
      <c r="B16" s="7">
        <v>2</v>
      </c>
      <c r="C16" s="6">
        <v>3</v>
      </c>
      <c r="D16" s="8" t="s">
        <v>20</v>
      </c>
      <c r="E16" s="8" t="s">
        <v>21</v>
      </c>
      <c r="F16" s="8" t="s">
        <v>22</v>
      </c>
      <c r="G16" s="8" t="s">
        <v>23</v>
      </c>
      <c r="H16" s="8" t="s">
        <v>24</v>
      </c>
      <c r="I16" s="8" t="s">
        <v>24</v>
      </c>
      <c r="J16" s="8" t="s">
        <v>25</v>
      </c>
      <c r="K16" s="8" t="s">
        <v>26</v>
      </c>
      <c r="L16" s="8" t="s">
        <v>27</v>
      </c>
      <c r="M16" s="8" t="s">
        <v>28</v>
      </c>
      <c r="N16" s="8" t="s">
        <v>29</v>
      </c>
      <c r="O16" s="8" t="s">
        <v>29</v>
      </c>
      <c r="P16" s="8" t="s">
        <v>30</v>
      </c>
      <c r="Q16" s="8" t="s">
        <v>31</v>
      </c>
      <c r="R16" s="8" t="s">
        <v>32</v>
      </c>
      <c r="S16" s="8" t="s">
        <v>33</v>
      </c>
    </row>
    <row r="17" spans="1:19" s="28" customFormat="1" x14ac:dyDescent="0.25">
      <c r="A17" s="20" t="s">
        <v>34</v>
      </c>
      <c r="B17" s="21" t="s">
        <v>35</v>
      </c>
      <c r="C17" s="36">
        <f>C18</f>
        <v>0</v>
      </c>
      <c r="D17" s="36">
        <f t="shared" ref="D17:S17" si="0">D18</f>
        <v>1</v>
      </c>
      <c r="E17" s="36">
        <f t="shared" si="0"/>
        <v>1</v>
      </c>
      <c r="F17" s="36">
        <f t="shared" si="0"/>
        <v>0.98</v>
      </c>
      <c r="G17" s="36">
        <f t="shared" si="0"/>
        <v>0.98</v>
      </c>
      <c r="H17" s="36">
        <f t="shared" si="0"/>
        <v>0</v>
      </c>
      <c r="I17" s="36">
        <f t="shared" si="0"/>
        <v>0</v>
      </c>
      <c r="J17" s="36">
        <f t="shared" si="0"/>
        <v>0</v>
      </c>
      <c r="K17" s="429">
        <f t="shared" si="0"/>
        <v>0.4</v>
      </c>
      <c r="L17" s="36">
        <f t="shared" si="0"/>
        <v>0</v>
      </c>
      <c r="M17" s="429">
        <f t="shared" si="0"/>
        <v>7</v>
      </c>
      <c r="N17" s="36">
        <f t="shared" si="0"/>
        <v>0</v>
      </c>
      <c r="O17" s="36">
        <f t="shared" si="0"/>
        <v>1.262</v>
      </c>
      <c r="P17" s="36">
        <f t="shared" si="0"/>
        <v>0</v>
      </c>
      <c r="Q17" s="36">
        <f t="shared" si="0"/>
        <v>0</v>
      </c>
      <c r="R17" s="36">
        <f t="shared" si="0"/>
        <v>0</v>
      </c>
      <c r="S17" s="36">
        <f t="shared" si="0"/>
        <v>0</v>
      </c>
    </row>
    <row r="18" spans="1:19" s="26" customFormat="1" x14ac:dyDescent="0.25">
      <c r="A18" s="18" t="s">
        <v>84</v>
      </c>
      <c r="B18" s="19" t="s">
        <v>37</v>
      </c>
      <c r="C18" s="37">
        <f>C19+C39</f>
        <v>0</v>
      </c>
      <c r="D18" s="37">
        <f t="shared" ref="D18:S18" si="1">D19+D39</f>
        <v>1</v>
      </c>
      <c r="E18" s="37">
        <f t="shared" si="1"/>
        <v>1</v>
      </c>
      <c r="F18" s="37">
        <f t="shared" si="1"/>
        <v>0.98</v>
      </c>
      <c r="G18" s="37">
        <f t="shared" si="1"/>
        <v>0.98</v>
      </c>
      <c r="H18" s="37">
        <f t="shared" si="1"/>
        <v>0</v>
      </c>
      <c r="I18" s="37">
        <f t="shared" si="1"/>
        <v>0</v>
      </c>
      <c r="J18" s="37">
        <f t="shared" si="1"/>
        <v>0</v>
      </c>
      <c r="K18" s="430">
        <f t="shared" si="1"/>
        <v>0.4</v>
      </c>
      <c r="L18" s="37">
        <f t="shared" si="1"/>
        <v>0</v>
      </c>
      <c r="M18" s="430">
        <f t="shared" si="1"/>
        <v>7</v>
      </c>
      <c r="N18" s="37">
        <f t="shared" si="1"/>
        <v>0</v>
      </c>
      <c r="O18" s="37">
        <f t="shared" si="1"/>
        <v>1.262</v>
      </c>
      <c r="P18" s="37">
        <f t="shared" si="1"/>
        <v>0</v>
      </c>
      <c r="Q18" s="37">
        <f t="shared" si="1"/>
        <v>0</v>
      </c>
      <c r="R18" s="37">
        <f t="shared" si="1"/>
        <v>0</v>
      </c>
      <c r="S18" s="37">
        <f t="shared" si="1"/>
        <v>0</v>
      </c>
    </row>
    <row r="19" spans="1:19" s="28" customFormat="1" x14ac:dyDescent="0.25">
      <c r="A19" s="20" t="s">
        <v>38</v>
      </c>
      <c r="B19" s="21" t="s">
        <v>39</v>
      </c>
      <c r="C19" s="36">
        <f>C36</f>
        <v>0</v>
      </c>
      <c r="D19" s="36">
        <f t="shared" ref="D19:S19" si="2">D36</f>
        <v>0</v>
      </c>
      <c r="E19" s="36">
        <f t="shared" si="2"/>
        <v>0</v>
      </c>
      <c r="F19" s="36">
        <f t="shared" si="2"/>
        <v>0</v>
      </c>
      <c r="G19" s="36">
        <f t="shared" si="2"/>
        <v>0</v>
      </c>
      <c r="H19" s="36">
        <f t="shared" si="2"/>
        <v>0</v>
      </c>
      <c r="I19" s="36">
        <f t="shared" si="2"/>
        <v>0</v>
      </c>
      <c r="J19" s="36">
        <f t="shared" si="2"/>
        <v>0</v>
      </c>
      <c r="K19" s="36">
        <f t="shared" si="2"/>
        <v>0</v>
      </c>
      <c r="L19" s="36">
        <f t="shared" si="2"/>
        <v>0</v>
      </c>
      <c r="M19" s="429">
        <f t="shared" si="2"/>
        <v>0</v>
      </c>
      <c r="N19" s="36">
        <f t="shared" si="2"/>
        <v>0</v>
      </c>
      <c r="O19" s="36">
        <f t="shared" si="2"/>
        <v>0</v>
      </c>
      <c r="P19" s="36">
        <f t="shared" si="2"/>
        <v>0</v>
      </c>
      <c r="Q19" s="36">
        <f t="shared" si="2"/>
        <v>0</v>
      </c>
      <c r="R19" s="36">
        <f t="shared" si="2"/>
        <v>0</v>
      </c>
      <c r="S19" s="36">
        <f t="shared" si="2"/>
        <v>0</v>
      </c>
    </row>
    <row r="20" spans="1:19" s="31" customFormat="1" ht="31.5" hidden="1" outlineLevel="1" x14ac:dyDescent="0.25">
      <c r="A20" s="29" t="s">
        <v>85</v>
      </c>
      <c r="B20" s="30" t="s">
        <v>86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431"/>
      <c r="N20" s="38"/>
      <c r="O20" s="38"/>
      <c r="P20" s="38"/>
      <c r="Q20" s="38"/>
      <c r="R20" s="38"/>
      <c r="S20" s="38"/>
    </row>
    <row r="21" spans="1:19" s="26" customFormat="1" ht="47.25" hidden="1" outlineLevel="1" x14ac:dyDescent="0.25">
      <c r="A21" s="18" t="s">
        <v>87</v>
      </c>
      <c r="B21" s="19" t="s">
        <v>88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430"/>
      <c r="N21" s="37"/>
      <c r="O21" s="37"/>
      <c r="P21" s="37"/>
      <c r="Q21" s="37"/>
      <c r="R21" s="37"/>
      <c r="S21" s="37"/>
    </row>
    <row r="22" spans="1:19" s="26" customFormat="1" ht="47.25" hidden="1" outlineLevel="1" x14ac:dyDescent="0.25">
      <c r="A22" s="18" t="s">
        <v>89</v>
      </c>
      <c r="B22" s="19" t="s">
        <v>90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430"/>
      <c r="N22" s="37"/>
      <c r="O22" s="37"/>
      <c r="P22" s="37"/>
      <c r="Q22" s="37"/>
      <c r="R22" s="37"/>
      <c r="S22" s="37"/>
    </row>
    <row r="23" spans="1:19" s="26" customFormat="1" ht="31.5" hidden="1" outlineLevel="1" x14ac:dyDescent="0.25">
      <c r="A23" s="18" t="s">
        <v>91</v>
      </c>
      <c r="B23" s="19" t="s">
        <v>92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430"/>
      <c r="N23" s="37"/>
      <c r="O23" s="37"/>
      <c r="P23" s="37"/>
      <c r="Q23" s="37"/>
      <c r="R23" s="37"/>
      <c r="S23" s="37"/>
    </row>
    <row r="24" spans="1:19" s="31" customFormat="1" ht="31.5" hidden="1" outlineLevel="1" x14ac:dyDescent="0.25">
      <c r="A24" s="29" t="s">
        <v>93</v>
      </c>
      <c r="B24" s="30" t="s">
        <v>94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431"/>
      <c r="N24" s="38"/>
      <c r="O24" s="38"/>
      <c r="P24" s="38"/>
      <c r="Q24" s="38"/>
      <c r="R24" s="38"/>
      <c r="S24" s="38"/>
    </row>
    <row r="25" spans="1:19" s="26" customFormat="1" ht="47.25" hidden="1" outlineLevel="1" x14ac:dyDescent="0.25">
      <c r="A25" s="18" t="s">
        <v>95</v>
      </c>
      <c r="B25" s="19" t="s">
        <v>96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430"/>
      <c r="N25" s="37"/>
      <c r="O25" s="37"/>
      <c r="P25" s="37"/>
      <c r="Q25" s="37"/>
      <c r="R25" s="37"/>
      <c r="S25" s="37"/>
    </row>
    <row r="26" spans="1:19" s="26" customFormat="1" ht="31.5" hidden="1" outlineLevel="1" x14ac:dyDescent="0.25">
      <c r="A26" s="18" t="s">
        <v>97</v>
      </c>
      <c r="B26" s="19" t="s">
        <v>98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430"/>
      <c r="N26" s="37"/>
      <c r="O26" s="37"/>
      <c r="P26" s="37"/>
      <c r="Q26" s="37"/>
      <c r="R26" s="37"/>
      <c r="S26" s="37"/>
    </row>
    <row r="27" spans="1:19" s="31" customFormat="1" ht="31.5" hidden="1" outlineLevel="1" x14ac:dyDescent="0.25">
      <c r="A27" s="29" t="s">
        <v>99</v>
      </c>
      <c r="B27" s="30" t="s">
        <v>100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431"/>
      <c r="N27" s="38"/>
      <c r="O27" s="38"/>
      <c r="P27" s="38"/>
      <c r="Q27" s="38"/>
      <c r="R27" s="38"/>
      <c r="S27" s="38"/>
    </row>
    <row r="28" spans="1:19" s="26" customFormat="1" ht="31.5" hidden="1" outlineLevel="1" x14ac:dyDescent="0.25">
      <c r="A28" s="18" t="s">
        <v>101</v>
      </c>
      <c r="B28" s="19" t="s">
        <v>102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430"/>
      <c r="N28" s="37"/>
      <c r="O28" s="37"/>
      <c r="P28" s="37"/>
      <c r="Q28" s="37"/>
      <c r="R28" s="37"/>
      <c r="S28" s="37"/>
    </row>
    <row r="29" spans="1:19" s="26" customFormat="1" ht="63" hidden="1" outlineLevel="1" x14ac:dyDescent="0.25">
      <c r="A29" s="18" t="s">
        <v>106</v>
      </c>
      <c r="B29" s="19" t="s">
        <v>103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430"/>
      <c r="N29" s="37"/>
      <c r="O29" s="37"/>
      <c r="P29" s="37"/>
      <c r="Q29" s="37"/>
      <c r="R29" s="37"/>
      <c r="S29" s="37"/>
    </row>
    <row r="30" spans="1:19" s="26" customFormat="1" ht="63" hidden="1" outlineLevel="1" x14ac:dyDescent="0.25">
      <c r="A30" s="18" t="s">
        <v>108</v>
      </c>
      <c r="B30" s="19" t="s">
        <v>104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430"/>
      <c r="N30" s="37"/>
      <c r="O30" s="37"/>
      <c r="P30" s="37"/>
      <c r="Q30" s="37"/>
      <c r="R30" s="37"/>
      <c r="S30" s="37"/>
    </row>
    <row r="31" spans="1:19" s="26" customFormat="1" ht="63" hidden="1" outlineLevel="1" x14ac:dyDescent="0.25">
      <c r="A31" s="18" t="s">
        <v>109</v>
      </c>
      <c r="B31" s="19" t="s">
        <v>105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430"/>
      <c r="N31" s="37"/>
      <c r="O31" s="37"/>
      <c r="P31" s="37"/>
      <c r="Q31" s="37"/>
      <c r="R31" s="37"/>
      <c r="S31" s="37"/>
    </row>
    <row r="32" spans="1:19" s="26" customFormat="1" ht="31.5" hidden="1" outlineLevel="1" x14ac:dyDescent="0.25">
      <c r="A32" s="18" t="s">
        <v>110</v>
      </c>
      <c r="B32" s="19" t="s">
        <v>102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430"/>
      <c r="N32" s="37"/>
      <c r="O32" s="37"/>
      <c r="P32" s="37"/>
      <c r="Q32" s="37"/>
      <c r="R32" s="37"/>
      <c r="S32" s="37"/>
    </row>
    <row r="33" spans="1:19" s="26" customFormat="1" ht="63" hidden="1" outlineLevel="1" x14ac:dyDescent="0.25">
      <c r="A33" s="18" t="s">
        <v>111</v>
      </c>
      <c r="B33" s="19" t="s">
        <v>103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430"/>
      <c r="N33" s="37"/>
      <c r="O33" s="37"/>
      <c r="P33" s="37"/>
      <c r="Q33" s="37"/>
      <c r="R33" s="37"/>
      <c r="S33" s="37"/>
    </row>
    <row r="34" spans="1:19" s="26" customFormat="1" ht="63" hidden="1" outlineLevel="1" x14ac:dyDescent="0.25">
      <c r="A34" s="18" t="s">
        <v>112</v>
      </c>
      <c r="B34" s="19" t="s">
        <v>104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430"/>
      <c r="N34" s="37"/>
      <c r="O34" s="37"/>
      <c r="P34" s="37"/>
      <c r="Q34" s="37"/>
      <c r="R34" s="37"/>
      <c r="S34" s="37"/>
    </row>
    <row r="35" spans="1:19" s="26" customFormat="1" ht="63" hidden="1" outlineLevel="1" x14ac:dyDescent="0.25">
      <c r="A35" s="18" t="s">
        <v>113</v>
      </c>
      <c r="B35" s="19" t="s">
        <v>107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430"/>
      <c r="N35" s="37"/>
      <c r="O35" s="37"/>
      <c r="P35" s="37"/>
      <c r="Q35" s="37"/>
      <c r="R35" s="37"/>
      <c r="S35" s="37"/>
    </row>
    <row r="36" spans="1:19" s="35" customFormat="1" ht="63" collapsed="1" x14ac:dyDescent="0.25">
      <c r="A36" s="33" t="s">
        <v>40</v>
      </c>
      <c r="B36" s="34" t="s">
        <v>41</v>
      </c>
      <c r="C36" s="39">
        <f>C37</f>
        <v>0</v>
      </c>
      <c r="D36" s="39">
        <f t="shared" ref="D36:S36" si="3">D37</f>
        <v>0</v>
      </c>
      <c r="E36" s="39">
        <f t="shared" si="3"/>
        <v>0</v>
      </c>
      <c r="F36" s="39">
        <f t="shared" si="3"/>
        <v>0</v>
      </c>
      <c r="G36" s="39">
        <f t="shared" si="3"/>
        <v>0</v>
      </c>
      <c r="H36" s="39">
        <f t="shared" si="3"/>
        <v>0</v>
      </c>
      <c r="I36" s="39">
        <f t="shared" si="3"/>
        <v>0</v>
      </c>
      <c r="J36" s="39">
        <f t="shared" si="3"/>
        <v>0</v>
      </c>
      <c r="K36" s="39">
        <f t="shared" si="3"/>
        <v>0</v>
      </c>
      <c r="L36" s="39">
        <f t="shared" si="3"/>
        <v>0</v>
      </c>
      <c r="M36" s="428">
        <f t="shared" si="3"/>
        <v>0</v>
      </c>
      <c r="N36" s="39">
        <f t="shared" si="3"/>
        <v>0</v>
      </c>
      <c r="O36" s="39">
        <f t="shared" si="3"/>
        <v>0</v>
      </c>
      <c r="P36" s="39">
        <f t="shared" si="3"/>
        <v>0</v>
      </c>
      <c r="Q36" s="39">
        <f t="shared" si="3"/>
        <v>0</v>
      </c>
      <c r="R36" s="39">
        <f t="shared" si="3"/>
        <v>0</v>
      </c>
      <c r="S36" s="39">
        <f t="shared" si="3"/>
        <v>0</v>
      </c>
    </row>
    <row r="37" spans="1:19" s="393" customFormat="1" ht="31.5" x14ac:dyDescent="0.25">
      <c r="A37" s="14" t="s">
        <v>327</v>
      </c>
      <c r="B37" s="16" t="s">
        <v>326</v>
      </c>
      <c r="C37" s="392">
        <v>0</v>
      </c>
      <c r="D37" s="392">
        <v>0</v>
      </c>
      <c r="E37" s="392">
        <v>0</v>
      </c>
      <c r="F37" s="392">
        <v>0</v>
      </c>
      <c r="G37" s="392">
        <v>0</v>
      </c>
      <c r="H37" s="392">
        <v>0</v>
      </c>
      <c r="I37" s="392">
        <v>0</v>
      </c>
      <c r="J37" s="392">
        <v>0</v>
      </c>
      <c r="K37" s="392">
        <v>0</v>
      </c>
      <c r="L37" s="392">
        <v>0</v>
      </c>
      <c r="M37" s="432">
        <v>0</v>
      </c>
      <c r="N37" s="392">
        <v>0</v>
      </c>
      <c r="O37" s="392">
        <v>0</v>
      </c>
      <c r="P37" s="392">
        <v>0</v>
      </c>
      <c r="Q37" s="392">
        <v>0</v>
      </c>
      <c r="R37" s="392">
        <v>0</v>
      </c>
      <c r="S37" s="392"/>
    </row>
    <row r="38" spans="1:19" s="31" customFormat="1" ht="47.25" hidden="1" x14ac:dyDescent="0.25">
      <c r="A38" s="29" t="s">
        <v>114</v>
      </c>
      <c r="B38" s="30" t="s">
        <v>42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431"/>
      <c r="N38" s="38"/>
      <c r="O38" s="38"/>
      <c r="P38" s="38"/>
      <c r="Q38" s="38"/>
      <c r="R38" s="38"/>
      <c r="S38" s="38"/>
    </row>
    <row r="39" spans="1:19" s="28" customFormat="1" ht="31.5" x14ac:dyDescent="0.25">
      <c r="A39" s="20" t="s">
        <v>43</v>
      </c>
      <c r="B39" s="21" t="s">
        <v>44</v>
      </c>
      <c r="C39" s="36">
        <f t="shared" ref="C39:S39" si="4">C40+C45+C50</f>
        <v>0</v>
      </c>
      <c r="D39" s="36">
        <f t="shared" si="4"/>
        <v>1</v>
      </c>
      <c r="E39" s="36">
        <f t="shared" si="4"/>
        <v>1</v>
      </c>
      <c r="F39" s="36">
        <f t="shared" si="4"/>
        <v>0.98</v>
      </c>
      <c r="G39" s="36">
        <f t="shared" si="4"/>
        <v>0.98</v>
      </c>
      <c r="H39" s="36">
        <f t="shared" si="4"/>
        <v>0</v>
      </c>
      <c r="I39" s="36">
        <f t="shared" si="4"/>
        <v>0</v>
      </c>
      <c r="J39" s="36">
        <f t="shared" si="4"/>
        <v>0</v>
      </c>
      <c r="K39" s="429">
        <f t="shared" si="4"/>
        <v>0.4</v>
      </c>
      <c r="L39" s="36">
        <f t="shared" si="4"/>
        <v>0</v>
      </c>
      <c r="M39" s="429">
        <f t="shared" si="4"/>
        <v>7</v>
      </c>
      <c r="N39" s="36">
        <f t="shared" si="4"/>
        <v>0</v>
      </c>
      <c r="O39" s="36">
        <f t="shared" si="4"/>
        <v>1.262</v>
      </c>
      <c r="P39" s="36">
        <f t="shared" si="4"/>
        <v>0</v>
      </c>
      <c r="Q39" s="36">
        <f t="shared" si="4"/>
        <v>0</v>
      </c>
      <c r="R39" s="36">
        <f t="shared" si="4"/>
        <v>0</v>
      </c>
      <c r="S39" s="36">
        <f t="shared" si="4"/>
        <v>0</v>
      </c>
    </row>
    <row r="40" spans="1:19" s="35" customFormat="1" ht="47.25" x14ac:dyDescent="0.25">
      <c r="A40" s="33" t="s">
        <v>81</v>
      </c>
      <c r="B40" s="34" t="s">
        <v>82</v>
      </c>
      <c r="C40" s="39">
        <f>C41</f>
        <v>0</v>
      </c>
      <c r="D40" s="39">
        <f t="shared" ref="D40:S41" si="5">D41</f>
        <v>1</v>
      </c>
      <c r="E40" s="39">
        <f t="shared" si="5"/>
        <v>1</v>
      </c>
      <c r="F40" s="39">
        <f t="shared" si="5"/>
        <v>0.98</v>
      </c>
      <c r="G40" s="39">
        <f t="shared" si="5"/>
        <v>0.98</v>
      </c>
      <c r="H40" s="39">
        <f t="shared" si="5"/>
        <v>0</v>
      </c>
      <c r="I40" s="39">
        <f t="shared" si="5"/>
        <v>0</v>
      </c>
      <c r="J40" s="39">
        <f t="shared" si="5"/>
        <v>0</v>
      </c>
      <c r="K40" s="39">
        <f t="shared" si="5"/>
        <v>0</v>
      </c>
      <c r="L40" s="39">
        <f t="shared" si="5"/>
        <v>0</v>
      </c>
      <c r="M40" s="428">
        <f t="shared" si="5"/>
        <v>0</v>
      </c>
      <c r="N40" s="39">
        <f t="shared" si="5"/>
        <v>0</v>
      </c>
      <c r="O40" s="39">
        <f t="shared" si="5"/>
        <v>0</v>
      </c>
      <c r="P40" s="39">
        <f t="shared" si="5"/>
        <v>0</v>
      </c>
      <c r="Q40" s="39">
        <f t="shared" si="5"/>
        <v>0</v>
      </c>
      <c r="R40" s="39">
        <f t="shared" si="5"/>
        <v>0</v>
      </c>
      <c r="S40" s="39">
        <f t="shared" si="5"/>
        <v>0</v>
      </c>
    </row>
    <row r="41" spans="1:19" ht="31.5" x14ac:dyDescent="0.25">
      <c r="A41" s="14" t="s">
        <v>45</v>
      </c>
      <c r="B41" s="16" t="s">
        <v>46</v>
      </c>
      <c r="C41" s="40">
        <f>C42</f>
        <v>0</v>
      </c>
      <c r="D41" s="40">
        <f>D42+D43</f>
        <v>1</v>
      </c>
      <c r="E41" s="40">
        <f t="shared" ref="E41:H41" si="6">E42+E43</f>
        <v>1</v>
      </c>
      <c r="F41" s="40">
        <f t="shared" si="6"/>
        <v>0.98</v>
      </c>
      <c r="G41" s="40">
        <f t="shared" si="6"/>
        <v>0.98</v>
      </c>
      <c r="H41" s="40">
        <f t="shared" si="6"/>
        <v>0</v>
      </c>
      <c r="I41" s="40">
        <f t="shared" si="5"/>
        <v>0</v>
      </c>
      <c r="J41" s="40">
        <f t="shared" si="5"/>
        <v>0</v>
      </c>
      <c r="K41" s="40">
        <f t="shared" si="5"/>
        <v>0</v>
      </c>
      <c r="L41" s="40">
        <f t="shared" si="5"/>
        <v>0</v>
      </c>
      <c r="M41" s="433">
        <f t="shared" si="5"/>
        <v>0</v>
      </c>
      <c r="N41" s="40">
        <f t="shared" si="5"/>
        <v>0</v>
      </c>
      <c r="O41" s="40">
        <f t="shared" si="5"/>
        <v>0</v>
      </c>
      <c r="P41" s="40">
        <f t="shared" si="5"/>
        <v>0</v>
      </c>
      <c r="Q41" s="40">
        <f t="shared" si="5"/>
        <v>0</v>
      </c>
      <c r="R41" s="40">
        <f t="shared" si="5"/>
        <v>0</v>
      </c>
      <c r="S41" s="40">
        <f t="shared" si="5"/>
        <v>0</v>
      </c>
    </row>
    <row r="42" spans="1:19" s="389" customFormat="1" x14ac:dyDescent="0.25">
      <c r="A42" s="14" t="s">
        <v>47</v>
      </c>
      <c r="B42" s="391" t="s">
        <v>677</v>
      </c>
      <c r="C42" s="387">
        <v>0</v>
      </c>
      <c r="D42" s="387">
        <v>1</v>
      </c>
      <c r="E42" s="387">
        <v>0</v>
      </c>
      <c r="F42" s="387">
        <v>0.98</v>
      </c>
      <c r="G42" s="387">
        <v>0</v>
      </c>
      <c r="H42" s="387">
        <v>0</v>
      </c>
      <c r="I42" s="387">
        <v>0</v>
      </c>
      <c r="J42" s="387">
        <v>0</v>
      </c>
      <c r="K42" s="387">
        <v>0</v>
      </c>
      <c r="L42" s="387">
        <v>0</v>
      </c>
      <c r="M42" s="434">
        <v>0</v>
      </c>
      <c r="N42" s="387">
        <v>0</v>
      </c>
      <c r="O42" s="387">
        <v>0</v>
      </c>
      <c r="P42" s="387">
        <v>0</v>
      </c>
      <c r="Q42" s="387">
        <v>0</v>
      </c>
      <c r="R42" s="387">
        <v>0</v>
      </c>
      <c r="S42" s="387">
        <v>0</v>
      </c>
    </row>
    <row r="43" spans="1:19" s="389" customFormat="1" x14ac:dyDescent="0.25">
      <c r="A43" s="14" t="s">
        <v>679</v>
      </c>
      <c r="B43" s="391" t="s">
        <v>678</v>
      </c>
      <c r="C43" s="387">
        <v>0</v>
      </c>
      <c r="D43" s="387"/>
      <c r="E43" s="387">
        <v>1</v>
      </c>
      <c r="F43" s="387">
        <v>0</v>
      </c>
      <c r="G43" s="387">
        <v>0.98</v>
      </c>
      <c r="H43" s="387">
        <v>0</v>
      </c>
      <c r="I43" s="387">
        <v>0</v>
      </c>
      <c r="J43" s="387">
        <v>0</v>
      </c>
      <c r="K43" s="387">
        <v>0</v>
      </c>
      <c r="L43" s="387">
        <v>0</v>
      </c>
      <c r="M43" s="434">
        <v>0</v>
      </c>
      <c r="N43" s="387">
        <v>0</v>
      </c>
      <c r="O43" s="387">
        <v>0</v>
      </c>
      <c r="P43" s="387">
        <v>0</v>
      </c>
      <c r="Q43" s="387">
        <v>0</v>
      </c>
      <c r="R43" s="387">
        <v>0</v>
      </c>
      <c r="S43" s="387">
        <v>0</v>
      </c>
    </row>
    <row r="44" spans="1:19" ht="31.5" x14ac:dyDescent="0.25">
      <c r="A44" s="14" t="s">
        <v>115</v>
      </c>
      <c r="B44" s="16" t="s">
        <v>116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33"/>
      <c r="N44" s="40"/>
      <c r="O44" s="40"/>
      <c r="P44" s="40"/>
      <c r="Q44" s="40"/>
      <c r="R44" s="40"/>
      <c r="S44" s="40"/>
    </row>
    <row r="45" spans="1:19" s="35" customFormat="1" ht="31.5" x14ac:dyDescent="0.25">
      <c r="A45" s="33" t="s">
        <v>48</v>
      </c>
      <c r="B45" s="34" t="s">
        <v>49</v>
      </c>
      <c r="C45" s="39">
        <f>C46</f>
        <v>0</v>
      </c>
      <c r="D45" s="39">
        <f t="shared" ref="D45:S45" si="7">D46</f>
        <v>0</v>
      </c>
      <c r="E45" s="39">
        <f t="shared" si="7"/>
        <v>0</v>
      </c>
      <c r="F45" s="39">
        <f t="shared" si="7"/>
        <v>0</v>
      </c>
      <c r="G45" s="39">
        <f t="shared" si="7"/>
        <v>0</v>
      </c>
      <c r="H45" s="39">
        <f t="shared" si="7"/>
        <v>0</v>
      </c>
      <c r="I45" s="39">
        <f t="shared" si="7"/>
        <v>0</v>
      </c>
      <c r="J45" s="39">
        <f t="shared" si="7"/>
        <v>0</v>
      </c>
      <c r="K45" s="435">
        <f t="shared" si="7"/>
        <v>0.4</v>
      </c>
      <c r="L45" s="39">
        <f t="shared" si="7"/>
        <v>0</v>
      </c>
      <c r="M45" s="428">
        <f t="shared" si="7"/>
        <v>7</v>
      </c>
      <c r="N45" s="39">
        <f t="shared" si="7"/>
        <v>0</v>
      </c>
      <c r="O45" s="39">
        <f t="shared" si="7"/>
        <v>1.262</v>
      </c>
      <c r="P45" s="39">
        <f t="shared" si="7"/>
        <v>0</v>
      </c>
      <c r="Q45" s="39">
        <f t="shared" si="7"/>
        <v>0</v>
      </c>
      <c r="R45" s="39">
        <f t="shared" si="7"/>
        <v>0</v>
      </c>
      <c r="S45" s="39">
        <f t="shared" si="7"/>
        <v>0</v>
      </c>
    </row>
    <row r="46" spans="1:19" x14ac:dyDescent="0.25">
      <c r="A46" s="14" t="s">
        <v>75</v>
      </c>
      <c r="B46" s="16" t="s">
        <v>76</v>
      </c>
      <c r="C46" s="40">
        <f t="shared" ref="C46:S46" si="8">C48</f>
        <v>0</v>
      </c>
      <c r="D46" s="40">
        <f t="shared" si="8"/>
        <v>0</v>
      </c>
      <c r="E46" s="40">
        <f t="shared" si="8"/>
        <v>0</v>
      </c>
      <c r="F46" s="40">
        <f t="shared" si="8"/>
        <v>0</v>
      </c>
      <c r="G46" s="40">
        <f t="shared" si="8"/>
        <v>0</v>
      </c>
      <c r="H46" s="40">
        <f t="shared" si="8"/>
        <v>0</v>
      </c>
      <c r="I46" s="40">
        <f t="shared" si="8"/>
        <v>0</v>
      </c>
      <c r="J46" s="40">
        <f t="shared" si="8"/>
        <v>0</v>
      </c>
      <c r="K46" s="426">
        <f>K47+K48</f>
        <v>0.4</v>
      </c>
      <c r="L46" s="425">
        <f t="shared" ref="L46:O46" si="9">L47+L48</f>
        <v>0</v>
      </c>
      <c r="M46" s="433">
        <f t="shared" si="9"/>
        <v>7</v>
      </c>
      <c r="N46" s="425">
        <f t="shared" si="9"/>
        <v>0</v>
      </c>
      <c r="O46" s="427">
        <f t="shared" si="9"/>
        <v>1.262</v>
      </c>
      <c r="P46" s="40">
        <f t="shared" si="8"/>
        <v>0</v>
      </c>
      <c r="Q46" s="40">
        <f t="shared" si="8"/>
        <v>0</v>
      </c>
      <c r="R46" s="40">
        <f t="shared" si="8"/>
        <v>0</v>
      </c>
      <c r="S46" s="40">
        <f t="shared" si="8"/>
        <v>0</v>
      </c>
    </row>
    <row r="47" spans="1:19" s="389" customFormat="1" ht="31.5" x14ac:dyDescent="0.25">
      <c r="A47" s="14" t="s">
        <v>77</v>
      </c>
      <c r="B47" s="16" t="s">
        <v>899</v>
      </c>
      <c r="C47" s="387"/>
      <c r="D47" s="387"/>
      <c r="E47" s="436">
        <v>0</v>
      </c>
      <c r="F47" s="387"/>
      <c r="G47" s="387"/>
      <c r="H47" s="387"/>
      <c r="I47" s="387"/>
      <c r="J47" s="387"/>
      <c r="K47" s="437">
        <v>0.4</v>
      </c>
      <c r="L47" s="387"/>
      <c r="M47" s="434">
        <v>7</v>
      </c>
      <c r="N47" s="387"/>
      <c r="O47" s="387">
        <v>1.262</v>
      </c>
      <c r="P47" s="387"/>
      <c r="Q47" s="387"/>
      <c r="R47" s="387"/>
      <c r="S47" s="387"/>
    </row>
    <row r="48" spans="1:19" s="389" customFormat="1" x14ac:dyDescent="0.25">
      <c r="A48" s="14" t="s">
        <v>864</v>
      </c>
      <c r="B48" s="390" t="s">
        <v>78</v>
      </c>
      <c r="C48" s="387">
        <v>0</v>
      </c>
      <c r="D48" s="387">
        <v>0</v>
      </c>
      <c r="E48" s="387">
        <v>0</v>
      </c>
      <c r="F48" s="387">
        <v>0</v>
      </c>
      <c r="G48" s="387">
        <v>0</v>
      </c>
      <c r="H48" s="387">
        <v>0</v>
      </c>
      <c r="I48" s="387">
        <v>0</v>
      </c>
      <c r="J48" s="387">
        <v>0</v>
      </c>
      <c r="K48" s="387">
        <v>0</v>
      </c>
      <c r="L48" s="387">
        <v>0</v>
      </c>
      <c r="M48" s="387">
        <v>0</v>
      </c>
      <c r="N48" s="387">
        <v>0</v>
      </c>
      <c r="O48" s="387">
        <v>0</v>
      </c>
      <c r="P48" s="387">
        <v>0</v>
      </c>
      <c r="Q48" s="387">
        <v>0</v>
      </c>
      <c r="R48" s="387">
        <v>0</v>
      </c>
      <c r="S48" s="387">
        <v>0</v>
      </c>
    </row>
    <row r="49" spans="1:19" ht="31.5" hidden="1" x14ac:dyDescent="0.25">
      <c r="A49" s="14" t="s">
        <v>117</v>
      </c>
      <c r="B49" s="16" t="s">
        <v>118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</row>
    <row r="50" spans="1:19" s="35" customFormat="1" ht="31.5" x14ac:dyDescent="0.25">
      <c r="A50" s="33" t="s">
        <v>119</v>
      </c>
      <c r="B50" s="34" t="s">
        <v>120</v>
      </c>
      <c r="C50" s="39">
        <f>C55+C57</f>
        <v>0</v>
      </c>
      <c r="D50" s="39">
        <f t="shared" ref="D50:S50" si="10">D55+D57</f>
        <v>0</v>
      </c>
      <c r="E50" s="39">
        <f t="shared" si="10"/>
        <v>0</v>
      </c>
      <c r="F50" s="39">
        <f t="shared" si="10"/>
        <v>0</v>
      </c>
      <c r="G50" s="39">
        <f t="shared" si="10"/>
        <v>0</v>
      </c>
      <c r="H50" s="39">
        <f t="shared" si="10"/>
        <v>0</v>
      </c>
      <c r="I50" s="39">
        <f t="shared" si="10"/>
        <v>0</v>
      </c>
      <c r="J50" s="39">
        <f t="shared" si="10"/>
        <v>0</v>
      </c>
      <c r="K50" s="39">
        <f t="shared" si="10"/>
        <v>0</v>
      </c>
      <c r="L50" s="39">
        <f t="shared" si="10"/>
        <v>0</v>
      </c>
      <c r="M50" s="39">
        <f t="shared" si="10"/>
        <v>0</v>
      </c>
      <c r="N50" s="39">
        <f t="shared" si="10"/>
        <v>0</v>
      </c>
      <c r="O50" s="39">
        <f t="shared" si="10"/>
        <v>0</v>
      </c>
      <c r="P50" s="39">
        <f t="shared" si="10"/>
        <v>0</v>
      </c>
      <c r="Q50" s="39">
        <f t="shared" si="10"/>
        <v>0</v>
      </c>
      <c r="R50" s="39">
        <f t="shared" si="10"/>
        <v>0</v>
      </c>
      <c r="S50" s="39">
        <f t="shared" si="10"/>
        <v>0</v>
      </c>
    </row>
    <row r="51" spans="1:19" ht="31.5" hidden="1" outlineLevel="1" x14ac:dyDescent="0.25">
      <c r="A51" s="14" t="s">
        <v>121</v>
      </c>
      <c r="B51" s="16" t="s">
        <v>122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</row>
    <row r="52" spans="1:19" ht="31.5" hidden="1" outlineLevel="1" x14ac:dyDescent="0.25">
      <c r="A52" s="14" t="s">
        <v>123</v>
      </c>
      <c r="B52" s="16" t="s">
        <v>50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1:19" hidden="1" outlineLevel="1" x14ac:dyDescent="0.25">
      <c r="A53" s="14" t="s">
        <v>51</v>
      </c>
      <c r="B53" s="16" t="s">
        <v>52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1:19" ht="31.5" hidden="1" outlineLevel="1" x14ac:dyDescent="0.25">
      <c r="A54" s="14" t="s">
        <v>53</v>
      </c>
      <c r="B54" s="16" t="s">
        <v>54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1:19" ht="31.5" collapsed="1" x14ac:dyDescent="0.25">
      <c r="A55" s="14" t="s">
        <v>55</v>
      </c>
      <c r="B55" s="16" t="s">
        <v>56</v>
      </c>
      <c r="C55" s="40">
        <f>C56</f>
        <v>0</v>
      </c>
      <c r="D55" s="40">
        <f t="shared" ref="D55:S55" si="11">D56</f>
        <v>0</v>
      </c>
      <c r="E55" s="40">
        <f t="shared" si="11"/>
        <v>0</v>
      </c>
      <c r="F55" s="40">
        <f t="shared" si="11"/>
        <v>0</v>
      </c>
      <c r="G55" s="40">
        <f t="shared" si="11"/>
        <v>0</v>
      </c>
      <c r="H55" s="40">
        <f t="shared" si="11"/>
        <v>0</v>
      </c>
      <c r="I55" s="40">
        <f t="shared" si="11"/>
        <v>0</v>
      </c>
      <c r="J55" s="40">
        <f t="shared" si="11"/>
        <v>0</v>
      </c>
      <c r="K55" s="40">
        <f t="shared" si="11"/>
        <v>0</v>
      </c>
      <c r="L55" s="40">
        <f t="shared" si="11"/>
        <v>0</v>
      </c>
      <c r="M55" s="40">
        <f t="shared" si="11"/>
        <v>0</v>
      </c>
      <c r="N55" s="40">
        <f t="shared" si="11"/>
        <v>0</v>
      </c>
      <c r="O55" s="40">
        <f t="shared" si="11"/>
        <v>0</v>
      </c>
      <c r="P55" s="40">
        <f t="shared" si="11"/>
        <v>0</v>
      </c>
      <c r="Q55" s="40">
        <f t="shared" si="11"/>
        <v>0</v>
      </c>
      <c r="R55" s="40">
        <f t="shared" si="11"/>
        <v>0</v>
      </c>
      <c r="S55" s="40">
        <f t="shared" si="11"/>
        <v>0</v>
      </c>
    </row>
    <row r="56" spans="1:19" s="389" customFormat="1" x14ac:dyDescent="0.25">
      <c r="A56" s="14"/>
      <c r="B56" s="16"/>
      <c r="C56" s="387"/>
      <c r="D56" s="387"/>
      <c r="E56" s="387"/>
      <c r="F56" s="387"/>
      <c r="G56" s="387"/>
      <c r="H56" s="387"/>
      <c r="I56" s="387"/>
      <c r="J56" s="387"/>
      <c r="K56" s="387"/>
      <c r="L56" s="387"/>
      <c r="M56" s="387"/>
      <c r="N56" s="387"/>
      <c r="O56" s="387"/>
      <c r="P56" s="387"/>
      <c r="Q56" s="387"/>
      <c r="R56" s="387"/>
      <c r="S56" s="387"/>
    </row>
    <row r="57" spans="1:19" ht="31.5" hidden="1" outlineLevel="1" x14ac:dyDescent="0.25">
      <c r="A57" s="14" t="s">
        <v>57</v>
      </c>
      <c r="B57" s="16" t="s">
        <v>58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</row>
    <row r="58" spans="1:19" ht="31.5" hidden="1" outlineLevel="1" x14ac:dyDescent="0.25">
      <c r="A58" s="14" t="s">
        <v>59</v>
      </c>
      <c r="B58" s="16" t="s">
        <v>60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</row>
    <row r="59" spans="1:19" ht="31.5" hidden="1" outlineLevel="1" x14ac:dyDescent="0.25">
      <c r="A59" s="14" t="s">
        <v>61</v>
      </c>
      <c r="B59" s="16" t="s">
        <v>62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</row>
    <row r="60" spans="1:19" s="25" customFormat="1" ht="31.5" hidden="1" outlineLevel="1" x14ac:dyDescent="0.25">
      <c r="A60" s="22" t="s">
        <v>63</v>
      </c>
      <c r="B60" s="23" t="s">
        <v>64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</row>
    <row r="61" spans="1:19" hidden="1" outlineLevel="1" x14ac:dyDescent="0.25">
      <c r="A61" s="14" t="s">
        <v>65</v>
      </c>
      <c r="B61" s="16" t="s">
        <v>66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</row>
    <row r="62" spans="1:19" ht="31.5" hidden="1" outlineLevel="1" x14ac:dyDescent="0.25">
      <c r="A62" s="14" t="s">
        <v>67</v>
      </c>
      <c r="B62" s="16" t="s">
        <v>68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</row>
    <row r="63" spans="1:19" s="28" customFormat="1" ht="47.25" hidden="1" outlineLevel="1" collapsed="1" x14ac:dyDescent="0.25">
      <c r="A63" s="20" t="s">
        <v>69</v>
      </c>
      <c r="B63" s="32" t="s">
        <v>70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</row>
    <row r="64" spans="1:19" s="25" customFormat="1" ht="31.5" hidden="1" outlineLevel="1" x14ac:dyDescent="0.25">
      <c r="A64" s="22" t="s">
        <v>71</v>
      </c>
      <c r="B64" s="23" t="s">
        <v>72</v>
      </c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</row>
    <row r="65" spans="1:19" s="25" customFormat="1" ht="31.5" hidden="1" outlineLevel="1" x14ac:dyDescent="0.25">
      <c r="A65" s="22" t="s">
        <v>73</v>
      </c>
      <c r="B65" s="23" t="s">
        <v>74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</row>
    <row r="66" spans="1:19" s="28" customFormat="1" collapsed="1" x14ac:dyDescent="0.25">
      <c r="A66" s="20" t="s">
        <v>680</v>
      </c>
      <c r="B66" s="32" t="s">
        <v>681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</row>
    <row r="67" spans="1:19" s="388" customFormat="1" ht="31.5" x14ac:dyDescent="0.25">
      <c r="A67" s="385" t="s">
        <v>682</v>
      </c>
      <c r="B67" s="386" t="s">
        <v>683</v>
      </c>
      <c r="C67" s="387">
        <v>0</v>
      </c>
      <c r="D67" s="387">
        <v>0</v>
      </c>
      <c r="E67" s="387">
        <v>0</v>
      </c>
      <c r="F67" s="387">
        <v>0</v>
      </c>
      <c r="G67" s="387">
        <v>0</v>
      </c>
      <c r="H67" s="387">
        <v>0</v>
      </c>
      <c r="I67" s="387">
        <v>0</v>
      </c>
      <c r="J67" s="387">
        <v>0</v>
      </c>
      <c r="K67" s="387">
        <v>0</v>
      </c>
      <c r="L67" s="387">
        <v>0</v>
      </c>
      <c r="M67" s="387">
        <v>0</v>
      </c>
      <c r="N67" s="387">
        <v>0</v>
      </c>
      <c r="O67" s="387">
        <v>0</v>
      </c>
      <c r="P67" s="387">
        <v>0</v>
      </c>
      <c r="Q67" s="387">
        <v>0</v>
      </c>
      <c r="R67" s="387">
        <v>0</v>
      </c>
      <c r="S67" s="387">
        <v>0</v>
      </c>
    </row>
    <row r="71" spans="1:19" s="1" customFormat="1" ht="15" x14ac:dyDescent="0.2">
      <c r="B71" s="12" t="s">
        <v>79</v>
      </c>
      <c r="C71" s="13"/>
      <c r="D71" s="13"/>
      <c r="E71" s="13" t="s">
        <v>80</v>
      </c>
    </row>
  </sheetData>
  <mergeCells count="23">
    <mergeCell ref="A11:S11"/>
    <mergeCell ref="A1:S1"/>
    <mergeCell ref="A2:S2"/>
    <mergeCell ref="A4:S4"/>
    <mergeCell ref="A5:S5"/>
    <mergeCell ref="A7:S7"/>
    <mergeCell ref="A9:S9"/>
    <mergeCell ref="A10:S10"/>
    <mergeCell ref="A12:A15"/>
    <mergeCell ref="B12:B15"/>
    <mergeCell ref="C12:C15"/>
    <mergeCell ref="D12:S12"/>
    <mergeCell ref="D13:I13"/>
    <mergeCell ref="J13:O13"/>
    <mergeCell ref="P13:S13"/>
    <mergeCell ref="D14:E14"/>
    <mergeCell ref="F14:G14"/>
    <mergeCell ref="H14:I14"/>
    <mergeCell ref="J14:K14"/>
    <mergeCell ref="L14:M14"/>
    <mergeCell ref="N14:O14"/>
    <mergeCell ref="P14:Q14"/>
    <mergeCell ref="R14:S14"/>
  </mergeCells>
  <pageMargins left="0.7" right="0.7" top="0.75" bottom="0.75" header="0.3" footer="0.3"/>
  <pageSetup paperSize="8" scale="77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44"/>
  <sheetViews>
    <sheetView topLeftCell="A25" workbookViewId="0">
      <selection activeCell="E44" sqref="E44"/>
    </sheetView>
  </sheetViews>
  <sheetFormatPr defaultColWidth="9.140625" defaultRowHeight="11.25" outlineLevelRow="2" x14ac:dyDescent="0.2"/>
  <cols>
    <col min="1" max="1" width="16" style="340" customWidth="1"/>
    <col min="2" max="2" width="14" style="340" customWidth="1"/>
    <col min="3" max="3" width="13.42578125" style="340" customWidth="1"/>
    <col min="4" max="4" width="3.42578125" style="340" customWidth="1"/>
    <col min="5" max="5" width="17" style="340" customWidth="1"/>
    <col min="6" max="6" width="14.7109375" style="340" customWidth="1"/>
    <col min="7" max="256" width="9.140625" style="340" customWidth="1"/>
    <col min="257" max="16384" width="9.140625" style="340"/>
  </cols>
  <sheetData>
    <row r="1" spans="1:6" ht="12.75" customHeight="1" x14ac:dyDescent="0.2">
      <c r="A1" s="830" t="s">
        <v>750</v>
      </c>
      <c r="B1" s="830"/>
      <c r="C1" s="830"/>
    </row>
    <row r="2" spans="1:6" ht="15.75" customHeight="1" x14ac:dyDescent="0.25">
      <c r="A2" s="831" t="s">
        <v>749</v>
      </c>
      <c r="B2" s="831"/>
      <c r="C2" s="831"/>
    </row>
    <row r="3" spans="1:6" ht="2.1" customHeight="1" x14ac:dyDescent="0.2"/>
    <row r="4" spans="1:6" ht="11.25" customHeight="1" x14ac:dyDescent="0.2">
      <c r="A4" s="349" t="s">
        <v>748</v>
      </c>
      <c r="B4" s="832" t="s">
        <v>747</v>
      </c>
      <c r="C4" s="832"/>
    </row>
    <row r="5" spans="1:6" ht="2.1" customHeight="1" x14ac:dyDescent="0.2"/>
    <row r="6" spans="1:6" ht="12.75" customHeight="1" x14ac:dyDescent="0.2">
      <c r="A6" s="833" t="s">
        <v>746</v>
      </c>
      <c r="B6" s="833"/>
      <c r="C6" s="833"/>
      <c r="D6" s="833"/>
      <c r="E6" s="833"/>
    </row>
    <row r="7" spans="1:6" ht="36.75" customHeight="1" x14ac:dyDescent="0.2">
      <c r="A7" s="833" t="s">
        <v>745</v>
      </c>
      <c r="B7" s="833"/>
      <c r="C7" s="833" t="s">
        <v>744</v>
      </c>
      <c r="D7" s="833"/>
      <c r="E7" s="348" t="s">
        <v>743</v>
      </c>
      <c r="F7" s="347"/>
    </row>
    <row r="8" spans="1:6" ht="12.75" customHeight="1" x14ac:dyDescent="0.2">
      <c r="A8" s="834" t="s">
        <v>720</v>
      </c>
      <c r="B8" s="834"/>
      <c r="C8" s="835">
        <v>140191.16</v>
      </c>
      <c r="D8" s="835"/>
      <c r="E8" s="346"/>
    </row>
    <row r="9" spans="1:6" ht="12" customHeight="1" outlineLevel="1" x14ac:dyDescent="0.2">
      <c r="A9" s="836" t="s">
        <v>742</v>
      </c>
      <c r="B9" s="836"/>
      <c r="C9" s="837">
        <v>1031.3399999999999</v>
      </c>
      <c r="D9" s="837"/>
      <c r="E9" s="344">
        <f>SUM(E10:E12)</f>
        <v>12376.08</v>
      </c>
      <c r="F9" s="341">
        <f t="shared" ref="F9:F44" si="0">C9*12</f>
        <v>12376.079999999998</v>
      </c>
    </row>
    <row r="10" spans="1:6" ht="34.5" customHeight="1" outlineLevel="2" x14ac:dyDescent="0.2">
      <c r="A10" s="838" t="s">
        <v>741</v>
      </c>
      <c r="B10" s="838"/>
      <c r="C10" s="839">
        <v>126.26</v>
      </c>
      <c r="D10" s="839"/>
      <c r="E10" s="343">
        <f>C10*12</f>
        <v>1515.1200000000001</v>
      </c>
      <c r="F10" s="341">
        <f t="shared" si="0"/>
        <v>1515.1200000000001</v>
      </c>
    </row>
    <row r="11" spans="1:6" ht="34.5" customHeight="1" outlineLevel="2" x14ac:dyDescent="0.2">
      <c r="A11" s="838" t="s">
        <v>740</v>
      </c>
      <c r="B11" s="838"/>
      <c r="C11" s="839">
        <v>126.26</v>
      </c>
      <c r="D11" s="839"/>
      <c r="E11" s="343">
        <f>C11*12</f>
        <v>1515.1200000000001</v>
      </c>
      <c r="F11" s="341">
        <f t="shared" si="0"/>
        <v>1515.1200000000001</v>
      </c>
    </row>
    <row r="12" spans="1:6" ht="23.25" customHeight="1" outlineLevel="2" x14ac:dyDescent="0.2">
      <c r="A12" s="838" t="s">
        <v>739</v>
      </c>
      <c r="B12" s="838"/>
      <c r="C12" s="839">
        <v>778.82</v>
      </c>
      <c r="D12" s="839"/>
      <c r="E12" s="343">
        <f>C12*12</f>
        <v>9345.84</v>
      </c>
      <c r="F12" s="341">
        <f t="shared" si="0"/>
        <v>9345.84</v>
      </c>
    </row>
    <row r="13" spans="1:6" ht="12" customHeight="1" outlineLevel="1" x14ac:dyDescent="0.2">
      <c r="A13" s="836" t="s">
        <v>738</v>
      </c>
      <c r="B13" s="836"/>
      <c r="C13" s="837">
        <v>22478.59</v>
      </c>
      <c r="D13" s="837"/>
      <c r="E13" s="344">
        <f>SUM(E14:E16)</f>
        <v>269743.08</v>
      </c>
      <c r="F13" s="341">
        <f t="shared" si="0"/>
        <v>269743.08</v>
      </c>
    </row>
    <row r="14" spans="1:6" ht="34.5" customHeight="1" outlineLevel="2" x14ac:dyDescent="0.2">
      <c r="A14" s="838" t="s">
        <v>737</v>
      </c>
      <c r="B14" s="838"/>
      <c r="C14" s="840">
        <v>1139.68</v>
      </c>
      <c r="D14" s="840"/>
      <c r="E14" s="343">
        <f>C14*12</f>
        <v>13676.16</v>
      </c>
      <c r="F14" s="341">
        <f t="shared" si="0"/>
        <v>13676.16</v>
      </c>
    </row>
    <row r="15" spans="1:6" ht="34.5" customHeight="1" outlineLevel="2" x14ac:dyDescent="0.2">
      <c r="A15" s="838" t="s">
        <v>736</v>
      </c>
      <c r="B15" s="838"/>
      <c r="C15" s="840">
        <v>1139.68</v>
      </c>
      <c r="D15" s="840"/>
      <c r="E15" s="343">
        <f>C15*12</f>
        <v>13676.16</v>
      </c>
      <c r="F15" s="341">
        <f t="shared" si="0"/>
        <v>13676.16</v>
      </c>
    </row>
    <row r="16" spans="1:6" ht="23.25" customHeight="1" outlineLevel="2" x14ac:dyDescent="0.2">
      <c r="A16" s="838" t="s">
        <v>735</v>
      </c>
      <c r="B16" s="838"/>
      <c r="C16" s="840">
        <v>20199.23</v>
      </c>
      <c r="D16" s="840"/>
      <c r="E16" s="343">
        <f>C16*12</f>
        <v>242390.76</v>
      </c>
      <c r="F16" s="341">
        <f t="shared" si="0"/>
        <v>242390.76</v>
      </c>
    </row>
    <row r="17" spans="1:6" ht="12" customHeight="1" outlineLevel="1" x14ac:dyDescent="0.2">
      <c r="A17" s="836" t="s">
        <v>734</v>
      </c>
      <c r="B17" s="836"/>
      <c r="C17" s="837">
        <v>5648.4</v>
      </c>
      <c r="D17" s="837"/>
      <c r="E17" s="344">
        <f>SUM(E18:E20)</f>
        <v>67780.800000000003</v>
      </c>
      <c r="F17" s="341">
        <f t="shared" si="0"/>
        <v>67780.799999999988</v>
      </c>
    </row>
    <row r="18" spans="1:6" ht="12" customHeight="1" outlineLevel="2" x14ac:dyDescent="0.2">
      <c r="A18" s="838" t="s">
        <v>733</v>
      </c>
      <c r="B18" s="838"/>
      <c r="C18" s="839">
        <v>951.98</v>
      </c>
      <c r="D18" s="839"/>
      <c r="E18" s="343">
        <f>C18*12</f>
        <v>11423.76</v>
      </c>
      <c r="F18" s="341">
        <f t="shared" si="0"/>
        <v>11423.76</v>
      </c>
    </row>
    <row r="19" spans="1:6" ht="23.25" customHeight="1" outlineLevel="2" x14ac:dyDescent="0.2">
      <c r="A19" s="838" t="s">
        <v>732</v>
      </c>
      <c r="B19" s="838"/>
      <c r="C19" s="839">
        <v>589.20000000000005</v>
      </c>
      <c r="D19" s="839"/>
      <c r="E19" s="343">
        <f>C19*12</f>
        <v>7070.4000000000005</v>
      </c>
      <c r="F19" s="341">
        <f t="shared" si="0"/>
        <v>7070.4000000000005</v>
      </c>
    </row>
    <row r="20" spans="1:6" ht="23.25" customHeight="1" outlineLevel="2" x14ac:dyDescent="0.2">
      <c r="A20" s="838" t="s">
        <v>731</v>
      </c>
      <c r="B20" s="838"/>
      <c r="C20" s="840">
        <v>4107.22</v>
      </c>
      <c r="D20" s="840"/>
      <c r="E20" s="343">
        <f>C20*12</f>
        <v>49286.64</v>
      </c>
      <c r="F20" s="341">
        <f t="shared" si="0"/>
        <v>49286.64</v>
      </c>
    </row>
    <row r="21" spans="1:6" ht="12" customHeight="1" outlineLevel="1" x14ac:dyDescent="0.2">
      <c r="A21" s="836" t="s">
        <v>730</v>
      </c>
      <c r="B21" s="836"/>
      <c r="C21" s="837">
        <v>1854.83</v>
      </c>
      <c r="D21" s="837"/>
      <c r="E21" s="345">
        <f>E22</f>
        <v>22257.96</v>
      </c>
      <c r="F21" s="341">
        <f t="shared" si="0"/>
        <v>22257.96</v>
      </c>
    </row>
    <row r="22" spans="1:6" ht="23.25" customHeight="1" outlineLevel="2" x14ac:dyDescent="0.2">
      <c r="A22" s="838" t="s">
        <v>729</v>
      </c>
      <c r="B22" s="838"/>
      <c r="C22" s="840">
        <v>1854.83</v>
      </c>
      <c r="D22" s="840"/>
      <c r="E22" s="343">
        <f>C22*12</f>
        <v>22257.96</v>
      </c>
      <c r="F22" s="341">
        <f t="shared" si="0"/>
        <v>22257.96</v>
      </c>
    </row>
    <row r="23" spans="1:6" ht="12" customHeight="1" outlineLevel="1" x14ac:dyDescent="0.2">
      <c r="A23" s="836" t="s">
        <v>728</v>
      </c>
      <c r="B23" s="836"/>
      <c r="C23" s="837">
        <v>35621.129999999997</v>
      </c>
      <c r="D23" s="837"/>
      <c r="E23" s="344">
        <f>SUM(E24:E27)</f>
        <v>427453.56</v>
      </c>
      <c r="F23" s="341">
        <f t="shared" si="0"/>
        <v>427453.55999999994</v>
      </c>
    </row>
    <row r="24" spans="1:6" ht="23.25" customHeight="1" outlineLevel="2" x14ac:dyDescent="0.2">
      <c r="A24" s="838" t="s">
        <v>727</v>
      </c>
      <c r="B24" s="838"/>
      <c r="C24" s="840">
        <v>24928.959999999999</v>
      </c>
      <c r="D24" s="840"/>
      <c r="E24" s="343">
        <f>C24*12</f>
        <v>299147.52000000002</v>
      </c>
      <c r="F24" s="341">
        <f t="shared" si="0"/>
        <v>299147.52000000002</v>
      </c>
    </row>
    <row r="25" spans="1:6" ht="23.25" customHeight="1" outlineLevel="2" x14ac:dyDescent="0.2">
      <c r="A25" s="838" t="s">
        <v>726</v>
      </c>
      <c r="B25" s="838"/>
      <c r="C25" s="840">
        <v>6720</v>
      </c>
      <c r="D25" s="840"/>
      <c r="E25" s="343">
        <f>C25*12</f>
        <v>80640</v>
      </c>
      <c r="F25" s="341">
        <f t="shared" si="0"/>
        <v>80640</v>
      </c>
    </row>
    <row r="26" spans="1:6" ht="23.25" customHeight="1" outlineLevel="2" x14ac:dyDescent="0.2">
      <c r="A26" s="838" t="s">
        <v>725</v>
      </c>
      <c r="B26" s="838"/>
      <c r="C26" s="840">
        <v>3709.67</v>
      </c>
      <c r="D26" s="840"/>
      <c r="E26" s="343">
        <f>C26*12</f>
        <v>44516.04</v>
      </c>
      <c r="F26" s="341">
        <f t="shared" si="0"/>
        <v>44516.04</v>
      </c>
    </row>
    <row r="27" spans="1:6" ht="34.5" customHeight="1" outlineLevel="2" x14ac:dyDescent="0.2">
      <c r="A27" s="838" t="s">
        <v>724</v>
      </c>
      <c r="B27" s="838"/>
      <c r="C27" s="839">
        <v>262.5</v>
      </c>
      <c r="D27" s="839"/>
      <c r="E27" s="343">
        <f>C27*12</f>
        <v>3150</v>
      </c>
      <c r="F27" s="341">
        <f t="shared" si="0"/>
        <v>3150</v>
      </c>
    </row>
    <row r="28" spans="1:6" ht="12" customHeight="1" outlineLevel="1" x14ac:dyDescent="0.2">
      <c r="A28" s="836" t="s">
        <v>723</v>
      </c>
      <c r="B28" s="836"/>
      <c r="C28" s="837">
        <v>5446.74</v>
      </c>
      <c r="D28" s="837"/>
      <c r="E28" s="344">
        <f>SUM(E29:E30)</f>
        <v>65360.880000000005</v>
      </c>
      <c r="F28" s="341">
        <f t="shared" si="0"/>
        <v>65360.88</v>
      </c>
    </row>
    <row r="29" spans="1:6" ht="23.25" customHeight="1" outlineLevel="2" x14ac:dyDescent="0.2">
      <c r="A29" s="838" t="s">
        <v>722</v>
      </c>
      <c r="B29" s="838"/>
      <c r="C29" s="840">
        <v>2943.21</v>
      </c>
      <c r="D29" s="840"/>
      <c r="E29" s="343">
        <f>C29*12</f>
        <v>35318.520000000004</v>
      </c>
      <c r="F29" s="341">
        <f t="shared" si="0"/>
        <v>35318.520000000004</v>
      </c>
    </row>
    <row r="30" spans="1:6" ht="23.25" customHeight="1" outlineLevel="2" x14ac:dyDescent="0.2">
      <c r="A30" s="838" t="s">
        <v>721</v>
      </c>
      <c r="B30" s="838"/>
      <c r="C30" s="840">
        <v>2503.5300000000002</v>
      </c>
      <c r="D30" s="840"/>
      <c r="E30" s="343">
        <f>C30*12</f>
        <v>30042.36</v>
      </c>
      <c r="F30" s="341">
        <f t="shared" si="0"/>
        <v>30042.36</v>
      </c>
    </row>
    <row r="31" spans="1:6" ht="12" customHeight="1" outlineLevel="1" x14ac:dyDescent="0.2">
      <c r="A31" s="836" t="s">
        <v>720</v>
      </c>
      <c r="B31" s="836"/>
      <c r="C31" s="837">
        <v>34334.769999999997</v>
      </c>
      <c r="D31" s="837"/>
      <c r="E31" s="344">
        <f>SUM(E32:E35)</f>
        <v>379980</v>
      </c>
      <c r="F31" s="341">
        <f t="shared" si="0"/>
        <v>412017.24</v>
      </c>
    </row>
    <row r="32" spans="1:6" ht="23.25" customHeight="1" outlineLevel="2" x14ac:dyDescent="0.2">
      <c r="A32" s="838" t="s">
        <v>719</v>
      </c>
      <c r="B32" s="838"/>
      <c r="C32" s="840">
        <v>1412.43</v>
      </c>
      <c r="D32" s="840"/>
      <c r="E32" s="343">
        <f>C32*12</f>
        <v>16949.16</v>
      </c>
      <c r="F32" s="341">
        <f t="shared" si="0"/>
        <v>16949.16</v>
      </c>
    </row>
    <row r="33" spans="1:6" ht="34.5" customHeight="1" outlineLevel="2" x14ac:dyDescent="0.2">
      <c r="A33" s="838" t="s">
        <v>718</v>
      </c>
      <c r="B33" s="838"/>
      <c r="C33" s="840">
        <v>11124.53</v>
      </c>
      <c r="D33" s="840"/>
      <c r="E33" s="343">
        <f>C33*12</f>
        <v>133494.36000000002</v>
      </c>
      <c r="F33" s="341">
        <f t="shared" si="0"/>
        <v>133494.36000000002</v>
      </c>
    </row>
    <row r="34" spans="1:6" ht="23.25" customHeight="1" outlineLevel="2" x14ac:dyDescent="0.2">
      <c r="A34" s="838" t="s">
        <v>717</v>
      </c>
      <c r="B34" s="838"/>
      <c r="C34" s="840">
        <v>2669.77</v>
      </c>
      <c r="D34" s="840"/>
      <c r="E34" s="343">
        <v>0</v>
      </c>
      <c r="F34" s="341">
        <f t="shared" si="0"/>
        <v>32037.239999999998</v>
      </c>
    </row>
    <row r="35" spans="1:6" ht="23.25" customHeight="1" outlineLevel="2" x14ac:dyDescent="0.2">
      <c r="A35" s="838" t="s">
        <v>716</v>
      </c>
      <c r="B35" s="838"/>
      <c r="C35" s="840">
        <v>19128.04</v>
      </c>
      <c r="D35" s="840"/>
      <c r="E35" s="343">
        <f>C35*12</f>
        <v>229536.48</v>
      </c>
      <c r="F35" s="341">
        <f t="shared" si="0"/>
        <v>229536.48</v>
      </c>
    </row>
    <row r="36" spans="1:6" ht="12" customHeight="1" outlineLevel="1" x14ac:dyDescent="0.2">
      <c r="A36" s="836" t="s">
        <v>715</v>
      </c>
      <c r="B36" s="836"/>
      <c r="C36" s="837">
        <v>31386.84</v>
      </c>
      <c r="D36" s="837"/>
      <c r="E36" s="344">
        <f>SUM(E37:E38)</f>
        <v>376642.08</v>
      </c>
      <c r="F36" s="341">
        <f t="shared" si="0"/>
        <v>376642.08</v>
      </c>
    </row>
    <row r="37" spans="1:6" ht="34.5" customHeight="1" outlineLevel="2" x14ac:dyDescent="0.2">
      <c r="A37" s="838" t="s">
        <v>714</v>
      </c>
      <c r="B37" s="838"/>
      <c r="C37" s="840">
        <v>25793.99</v>
      </c>
      <c r="D37" s="840"/>
      <c r="E37" s="343">
        <f>C37*12</f>
        <v>309527.88</v>
      </c>
      <c r="F37" s="341">
        <f t="shared" si="0"/>
        <v>309527.88</v>
      </c>
    </row>
    <row r="38" spans="1:6" ht="23.25" customHeight="1" outlineLevel="2" x14ac:dyDescent="0.2">
      <c r="A38" s="838" t="s">
        <v>713</v>
      </c>
      <c r="B38" s="838"/>
      <c r="C38" s="840">
        <v>5592.85</v>
      </c>
      <c r="D38" s="840"/>
      <c r="E38" s="343">
        <f>C38*12</f>
        <v>67114.200000000012</v>
      </c>
      <c r="F38" s="341">
        <f t="shared" si="0"/>
        <v>67114.200000000012</v>
      </c>
    </row>
    <row r="39" spans="1:6" ht="12" customHeight="1" outlineLevel="1" x14ac:dyDescent="0.2">
      <c r="A39" s="836" t="s">
        <v>712</v>
      </c>
      <c r="B39" s="836"/>
      <c r="C39" s="837">
        <v>2388.52</v>
      </c>
      <c r="D39" s="837"/>
      <c r="E39" s="344">
        <f>SUM(E40:E43)</f>
        <v>28662.239999999998</v>
      </c>
      <c r="F39" s="341">
        <f t="shared" si="0"/>
        <v>28662.239999999998</v>
      </c>
    </row>
    <row r="40" spans="1:6" ht="23.25" customHeight="1" outlineLevel="2" x14ac:dyDescent="0.2">
      <c r="A40" s="838" t="s">
        <v>711</v>
      </c>
      <c r="B40" s="838"/>
      <c r="C40" s="839">
        <v>63.69</v>
      </c>
      <c r="D40" s="839"/>
      <c r="E40" s="343">
        <f>C40*12</f>
        <v>764.28</v>
      </c>
      <c r="F40" s="341">
        <f t="shared" si="0"/>
        <v>764.28</v>
      </c>
    </row>
    <row r="41" spans="1:6" ht="45.75" customHeight="1" outlineLevel="2" x14ac:dyDescent="0.2">
      <c r="A41" s="838" t="s">
        <v>710</v>
      </c>
      <c r="B41" s="838"/>
      <c r="C41" s="839">
        <v>63.69</v>
      </c>
      <c r="D41" s="839"/>
      <c r="E41" s="343">
        <f>C41*12</f>
        <v>764.28</v>
      </c>
      <c r="F41" s="341">
        <f t="shared" si="0"/>
        <v>764.28</v>
      </c>
    </row>
    <row r="42" spans="1:6" ht="57" customHeight="1" outlineLevel="2" x14ac:dyDescent="0.2">
      <c r="A42" s="838" t="s">
        <v>709</v>
      </c>
      <c r="B42" s="838"/>
      <c r="C42" s="839">
        <v>63.69</v>
      </c>
      <c r="D42" s="839"/>
      <c r="E42" s="343">
        <f>C42*12</f>
        <v>764.28</v>
      </c>
      <c r="F42" s="341">
        <f t="shared" si="0"/>
        <v>764.28</v>
      </c>
    </row>
    <row r="43" spans="1:6" ht="34.5" customHeight="1" outlineLevel="2" x14ac:dyDescent="0.2">
      <c r="A43" s="838" t="s">
        <v>708</v>
      </c>
      <c r="B43" s="838"/>
      <c r="C43" s="840">
        <v>2197.4499999999998</v>
      </c>
      <c r="D43" s="840"/>
      <c r="E43" s="343">
        <f>C43*12</f>
        <v>26369.399999999998</v>
      </c>
      <c r="F43" s="341">
        <f t="shared" si="0"/>
        <v>26369.399999999998</v>
      </c>
    </row>
    <row r="44" spans="1:6" ht="12.75" customHeight="1" x14ac:dyDescent="0.2">
      <c r="A44" s="841" t="s">
        <v>640</v>
      </c>
      <c r="B44" s="841"/>
      <c r="C44" s="842">
        <v>140191.16</v>
      </c>
      <c r="D44" s="842"/>
      <c r="E44" s="342">
        <f>E9+E13+E17+E21+E23+E28+E31+E36+E39</f>
        <v>1650256.68</v>
      </c>
      <c r="F44" s="341">
        <f t="shared" si="0"/>
        <v>1682293.92</v>
      </c>
    </row>
  </sheetData>
  <mergeCells count="81">
    <mergeCell ref="A43:B43"/>
    <mergeCell ref="C43:D43"/>
    <mergeCell ref="A44:B44"/>
    <mergeCell ref="C44:D44"/>
    <mergeCell ref="A40:B40"/>
    <mergeCell ref="C40:D40"/>
    <mergeCell ref="A41:B41"/>
    <mergeCell ref="C41:D41"/>
    <mergeCell ref="A42:B42"/>
    <mergeCell ref="C42:D42"/>
    <mergeCell ref="A37:B37"/>
    <mergeCell ref="C37:D37"/>
    <mergeCell ref="A38:B38"/>
    <mergeCell ref="C38:D38"/>
    <mergeCell ref="A39:B39"/>
    <mergeCell ref="C39:D39"/>
    <mergeCell ref="A34:B34"/>
    <mergeCell ref="C34:D34"/>
    <mergeCell ref="A35:B35"/>
    <mergeCell ref="C35:D35"/>
    <mergeCell ref="A36:B36"/>
    <mergeCell ref="C36:D36"/>
    <mergeCell ref="A31:B31"/>
    <mergeCell ref="C31:D31"/>
    <mergeCell ref="A32:B32"/>
    <mergeCell ref="C32:D32"/>
    <mergeCell ref="A33:B33"/>
    <mergeCell ref="C33:D33"/>
    <mergeCell ref="A28:B28"/>
    <mergeCell ref="C28:D28"/>
    <mergeCell ref="A29:B29"/>
    <mergeCell ref="C29:D29"/>
    <mergeCell ref="A30:B30"/>
    <mergeCell ref="C30:D30"/>
    <mergeCell ref="A25:B25"/>
    <mergeCell ref="C25:D25"/>
    <mergeCell ref="A26:B26"/>
    <mergeCell ref="C26:D26"/>
    <mergeCell ref="A27:B27"/>
    <mergeCell ref="C27:D27"/>
    <mergeCell ref="A22:B22"/>
    <mergeCell ref="C22:D22"/>
    <mergeCell ref="A23:B23"/>
    <mergeCell ref="C23:D23"/>
    <mergeCell ref="A24:B24"/>
    <mergeCell ref="C24:D24"/>
    <mergeCell ref="A19:B19"/>
    <mergeCell ref="C19:D19"/>
    <mergeCell ref="A20:B20"/>
    <mergeCell ref="C20:D20"/>
    <mergeCell ref="A21:B21"/>
    <mergeCell ref="C21:D21"/>
    <mergeCell ref="A16:B16"/>
    <mergeCell ref="C16:D16"/>
    <mergeCell ref="A17:B17"/>
    <mergeCell ref="C17:D17"/>
    <mergeCell ref="A18:B18"/>
    <mergeCell ref="C18:D18"/>
    <mergeCell ref="A13:B13"/>
    <mergeCell ref="C13:D13"/>
    <mergeCell ref="A14:B14"/>
    <mergeCell ref="C14:D14"/>
    <mergeCell ref="A15:B15"/>
    <mergeCell ref="C15:D15"/>
    <mergeCell ref="A10:B10"/>
    <mergeCell ref="C10:D10"/>
    <mergeCell ref="A11:B11"/>
    <mergeCell ref="C11:D11"/>
    <mergeCell ref="A12:B12"/>
    <mergeCell ref="C12:D12"/>
    <mergeCell ref="A7:B7"/>
    <mergeCell ref="C7:D7"/>
    <mergeCell ref="A8:B8"/>
    <mergeCell ref="C8:D8"/>
    <mergeCell ref="A9:B9"/>
    <mergeCell ref="C9:D9"/>
    <mergeCell ref="A1:C1"/>
    <mergeCell ref="A2:C2"/>
    <mergeCell ref="B4:C4"/>
    <mergeCell ref="A6:B6"/>
    <mergeCell ref="C6:E6"/>
  </mergeCells>
  <pageMargins left="0.19685039370078738" right="0.19685039370078738" top="0.39370078740157477" bottom="0.39370078740157477" header="0" footer="0"/>
  <pageSetup paperSize="0" scale="0" fitToHeight="0" pageOrder="overThenDown" orientation="portrait" horizontalDpi="0" verticalDpi="0" copies="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D42"/>
  <sheetViews>
    <sheetView workbookViewId="0">
      <selection activeCell="D16" sqref="D16"/>
    </sheetView>
  </sheetViews>
  <sheetFormatPr defaultColWidth="8.85546875" defaultRowHeight="15" x14ac:dyDescent="0.25"/>
  <sheetData>
    <row r="4" spans="4:4" x14ac:dyDescent="0.25">
      <c r="D4" t="s">
        <v>751</v>
      </c>
    </row>
    <row r="5" spans="4:4" x14ac:dyDescent="0.25">
      <c r="D5" t="s">
        <v>531</v>
      </c>
    </row>
    <row r="6" spans="4:4" x14ac:dyDescent="0.25">
      <c r="D6" t="s">
        <v>489</v>
      </c>
    </row>
    <row r="7" spans="4:4" x14ac:dyDescent="0.25">
      <c r="D7" t="s">
        <v>752</v>
      </c>
    </row>
    <row r="8" spans="4:4" x14ac:dyDescent="0.25">
      <c r="D8" t="s">
        <v>753</v>
      </c>
    </row>
    <row r="9" spans="4:4" x14ac:dyDescent="0.25">
      <c r="D9" t="s">
        <v>754</v>
      </c>
    </row>
    <row r="10" spans="4:4" x14ac:dyDescent="0.25">
      <c r="D10" t="s">
        <v>755</v>
      </c>
    </row>
    <row r="16" spans="4:4" x14ac:dyDescent="0.25">
      <c r="D16" t="s">
        <v>756</v>
      </c>
    </row>
    <row r="18" spans="4:4" x14ac:dyDescent="0.25">
      <c r="D18" t="s">
        <v>757</v>
      </c>
    </row>
    <row r="19" spans="4:4" x14ac:dyDescent="0.25">
      <c r="D19" t="s">
        <v>758</v>
      </c>
    </row>
    <row r="20" spans="4:4" x14ac:dyDescent="0.25">
      <c r="D20" t="s">
        <v>759</v>
      </c>
    </row>
    <row r="21" spans="4:4" x14ac:dyDescent="0.25">
      <c r="D21" t="s">
        <v>543</v>
      </c>
    </row>
    <row r="22" spans="4:4" x14ac:dyDescent="0.25">
      <c r="D22" t="s">
        <v>539</v>
      </c>
    </row>
    <row r="23" spans="4:4" x14ac:dyDescent="0.25">
      <c r="D23" t="s">
        <v>760</v>
      </c>
    </row>
    <row r="24" spans="4:4" x14ac:dyDescent="0.25">
      <c r="D24" t="s">
        <v>761</v>
      </c>
    </row>
    <row r="25" spans="4:4" x14ac:dyDescent="0.25">
      <c r="D25" t="s">
        <v>762</v>
      </c>
    </row>
    <row r="26" spans="4:4" x14ac:dyDescent="0.25">
      <c r="D26" t="s">
        <v>763</v>
      </c>
    </row>
    <row r="28" spans="4:4" x14ac:dyDescent="0.25">
      <c r="D28" t="s">
        <v>764</v>
      </c>
    </row>
    <row r="29" spans="4:4" x14ac:dyDescent="0.25">
      <c r="D29" t="s">
        <v>541</v>
      </c>
    </row>
    <row r="30" spans="4:4" x14ac:dyDescent="0.25">
      <c r="D30" t="s">
        <v>765</v>
      </c>
    </row>
    <row r="31" spans="4:4" x14ac:dyDescent="0.25">
      <c r="D31" t="s">
        <v>542</v>
      </c>
    </row>
    <row r="32" spans="4:4" x14ac:dyDescent="0.25">
      <c r="D32" t="s">
        <v>766</v>
      </c>
    </row>
    <row r="33" spans="4:4" x14ac:dyDescent="0.25">
      <c r="D33" t="s">
        <v>767</v>
      </c>
    </row>
    <row r="35" spans="4:4" x14ac:dyDescent="0.25">
      <c r="D35" t="s">
        <v>768</v>
      </c>
    </row>
    <row r="36" spans="4:4" x14ac:dyDescent="0.25">
      <c r="D36" t="s">
        <v>769</v>
      </c>
    </row>
    <row r="37" spans="4:4" x14ac:dyDescent="0.25">
      <c r="D37" t="s">
        <v>770</v>
      </c>
    </row>
    <row r="38" spans="4:4" x14ac:dyDescent="0.25">
      <c r="D38" t="s">
        <v>771</v>
      </c>
    </row>
    <row r="40" spans="4:4" x14ac:dyDescent="0.25">
      <c r="D40" t="s">
        <v>772</v>
      </c>
    </row>
    <row r="41" spans="4:4" x14ac:dyDescent="0.25">
      <c r="D41" t="s">
        <v>773</v>
      </c>
    </row>
    <row r="42" spans="4:4" x14ac:dyDescent="0.25">
      <c r="D42" t="s">
        <v>774</v>
      </c>
    </row>
  </sheetData>
  <pageMargins left="0.7" right="0.7" top="0.75" bottom="0.75" header="0.3" footer="0.3"/>
  <tableParts count="1"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DH88"/>
  <sheetViews>
    <sheetView workbookViewId="0">
      <selection activeCell="CN78" sqref="CN78:DA78"/>
    </sheetView>
  </sheetViews>
  <sheetFormatPr defaultColWidth="0.85546875" defaultRowHeight="12.75" x14ac:dyDescent="0.2"/>
  <cols>
    <col min="1" max="111" width="0.85546875" style="265"/>
    <col min="112" max="112" width="17.42578125" style="265" customWidth="1"/>
    <col min="113" max="16384" width="0.85546875" style="265"/>
  </cols>
  <sheetData>
    <row r="1" spans="1:105" ht="33.75" customHeight="1" x14ac:dyDescent="0.2">
      <c r="CC1" s="982" t="s">
        <v>544</v>
      </c>
      <c r="CD1" s="982"/>
      <c r="CE1" s="982"/>
      <c r="CF1" s="982"/>
      <c r="CG1" s="982"/>
      <c r="CH1" s="982"/>
      <c r="CI1" s="982"/>
      <c r="CJ1" s="982"/>
      <c r="CK1" s="982"/>
      <c r="CL1" s="982"/>
      <c r="CM1" s="982"/>
      <c r="CN1" s="982"/>
      <c r="CO1" s="982"/>
      <c r="CP1" s="982"/>
      <c r="CQ1" s="982"/>
      <c r="CR1" s="982"/>
      <c r="CS1" s="982"/>
      <c r="CT1" s="982"/>
      <c r="CU1" s="982"/>
      <c r="CV1" s="982"/>
      <c r="CW1" s="982"/>
      <c r="CX1" s="982"/>
      <c r="CY1" s="982"/>
      <c r="CZ1" s="982"/>
      <c r="DA1" s="982"/>
    </row>
    <row r="3" spans="1:105" s="266" customFormat="1" ht="28.5" customHeight="1" x14ac:dyDescent="0.25">
      <c r="A3" s="983" t="s">
        <v>545</v>
      </c>
      <c r="B3" s="983"/>
      <c r="C3" s="983"/>
      <c r="D3" s="983"/>
      <c r="E3" s="983"/>
      <c r="F3" s="983"/>
      <c r="G3" s="983"/>
      <c r="H3" s="983"/>
      <c r="I3" s="983"/>
      <c r="J3" s="983"/>
      <c r="K3" s="983"/>
      <c r="L3" s="983"/>
      <c r="M3" s="983"/>
      <c r="N3" s="983"/>
      <c r="O3" s="983"/>
      <c r="P3" s="983"/>
      <c r="Q3" s="983"/>
      <c r="R3" s="983"/>
      <c r="S3" s="983"/>
      <c r="T3" s="983"/>
      <c r="U3" s="983"/>
      <c r="V3" s="983"/>
      <c r="W3" s="983"/>
      <c r="X3" s="983"/>
      <c r="Y3" s="983"/>
      <c r="Z3" s="983"/>
      <c r="AA3" s="983"/>
      <c r="AB3" s="983"/>
      <c r="AC3" s="983"/>
      <c r="AD3" s="983"/>
      <c r="AE3" s="983"/>
      <c r="AF3" s="983"/>
      <c r="AG3" s="983"/>
      <c r="AH3" s="983"/>
      <c r="AI3" s="983"/>
      <c r="AJ3" s="983"/>
      <c r="AK3" s="983"/>
      <c r="AL3" s="983"/>
      <c r="AM3" s="983"/>
      <c r="AN3" s="983"/>
      <c r="AO3" s="983"/>
      <c r="AP3" s="983"/>
      <c r="AQ3" s="983"/>
      <c r="AR3" s="983"/>
      <c r="AS3" s="983"/>
      <c r="AT3" s="983"/>
      <c r="AU3" s="983"/>
      <c r="AV3" s="983"/>
      <c r="AW3" s="983"/>
      <c r="AX3" s="983"/>
      <c r="AY3" s="983"/>
      <c r="AZ3" s="983"/>
      <c r="BA3" s="983"/>
      <c r="BB3" s="983"/>
      <c r="BC3" s="983"/>
      <c r="BD3" s="983"/>
      <c r="BE3" s="983"/>
      <c r="BF3" s="983"/>
      <c r="BG3" s="983"/>
      <c r="BH3" s="983"/>
      <c r="BI3" s="983"/>
      <c r="BJ3" s="983"/>
      <c r="BK3" s="983"/>
      <c r="BL3" s="983"/>
      <c r="BM3" s="983"/>
      <c r="BN3" s="983"/>
      <c r="BO3" s="983"/>
      <c r="BP3" s="983"/>
      <c r="BQ3" s="983"/>
      <c r="BR3" s="983"/>
      <c r="BS3" s="983"/>
      <c r="BT3" s="983"/>
      <c r="BU3" s="983"/>
      <c r="BV3" s="983"/>
      <c r="BW3" s="983"/>
      <c r="BX3" s="983"/>
      <c r="BY3" s="983"/>
      <c r="BZ3" s="983"/>
      <c r="CA3" s="983"/>
      <c r="CB3" s="983"/>
      <c r="CC3" s="983"/>
      <c r="CD3" s="983"/>
      <c r="CE3" s="983"/>
      <c r="CF3" s="983"/>
      <c r="CG3" s="983"/>
      <c r="CH3" s="983"/>
      <c r="CI3" s="983"/>
      <c r="CJ3" s="983"/>
      <c r="CK3" s="983"/>
      <c r="CL3" s="983"/>
      <c r="CM3" s="983"/>
      <c r="CN3" s="983"/>
      <c r="CO3" s="983"/>
      <c r="CP3" s="983"/>
      <c r="CQ3" s="983"/>
      <c r="CR3" s="983"/>
      <c r="CS3" s="983"/>
      <c r="CT3" s="983"/>
      <c r="CU3" s="983"/>
      <c r="CV3" s="983"/>
      <c r="CW3" s="983"/>
      <c r="CX3" s="983"/>
      <c r="CY3" s="983"/>
      <c r="CZ3" s="983"/>
      <c r="DA3" s="983"/>
    </row>
    <row r="5" spans="1:105" ht="24.75" customHeight="1" x14ac:dyDescent="0.2">
      <c r="BY5" s="267"/>
      <c r="BZ5" s="267"/>
      <c r="CA5" s="267"/>
      <c r="CB5" s="267"/>
      <c r="CC5" s="267"/>
      <c r="CD5" s="984" t="s">
        <v>546</v>
      </c>
      <c r="CE5" s="984"/>
      <c r="CF5" s="984"/>
      <c r="CG5" s="984"/>
      <c r="CH5" s="984"/>
      <c r="CI5" s="984"/>
      <c r="CJ5" s="984"/>
      <c r="CK5" s="984"/>
      <c r="CL5" s="984"/>
      <c r="CM5" s="984"/>
      <c r="CN5" s="984"/>
      <c r="CO5" s="984"/>
      <c r="CP5" s="984"/>
      <c r="CQ5" s="984"/>
      <c r="CR5" s="984"/>
      <c r="CS5" s="984"/>
      <c r="CT5" s="984"/>
      <c r="CU5" s="984"/>
      <c r="CV5" s="984"/>
      <c r="CW5" s="984"/>
      <c r="CX5" s="984"/>
      <c r="CY5" s="984"/>
      <c r="CZ5" s="984"/>
      <c r="DA5" s="984"/>
    </row>
    <row r="6" spans="1:105" x14ac:dyDescent="0.2">
      <c r="BY6" s="268"/>
      <c r="CA6" s="269"/>
      <c r="CB6" s="269"/>
      <c r="CC6" s="269"/>
      <c r="CD6" s="269"/>
      <c r="CE6" s="269"/>
      <c r="CF6" s="269"/>
      <c r="CG6" s="269"/>
      <c r="CH6" s="269"/>
      <c r="CI6" s="269"/>
      <c r="CJ6" s="269"/>
      <c r="CK6" s="269"/>
      <c r="CL6" s="269"/>
      <c r="CM6" s="269"/>
      <c r="CN6" s="270"/>
      <c r="CO6" s="270"/>
      <c r="CP6" s="270"/>
      <c r="CQ6" s="270"/>
      <c r="CR6" s="270"/>
      <c r="CS6" s="270"/>
      <c r="CT6" s="270"/>
      <c r="CU6" s="270"/>
      <c r="CV6" s="270"/>
      <c r="CW6" s="270"/>
      <c r="CX6" s="270"/>
      <c r="CY6" s="270"/>
      <c r="CZ6" s="270"/>
      <c r="DA6" s="271" t="s">
        <v>80</v>
      </c>
    </row>
    <row r="7" spans="1:105" s="272" customFormat="1" ht="11.25" x14ac:dyDescent="0.2">
      <c r="BZ7" s="985" t="s">
        <v>547</v>
      </c>
      <c r="CA7" s="985"/>
      <c r="CB7" s="985"/>
      <c r="CC7" s="985"/>
      <c r="CD7" s="985"/>
      <c r="CE7" s="985"/>
      <c r="CF7" s="985"/>
      <c r="CG7" s="985"/>
      <c r="CH7" s="985"/>
      <c r="CI7" s="985"/>
      <c r="CJ7" s="985"/>
      <c r="CK7" s="985"/>
      <c r="CL7" s="985"/>
      <c r="CM7" s="985"/>
      <c r="CN7" s="986"/>
      <c r="CO7" s="986"/>
      <c r="CP7" s="986"/>
      <c r="CQ7" s="986"/>
      <c r="CR7" s="986"/>
      <c r="CS7" s="986"/>
      <c r="CT7" s="986"/>
      <c r="CU7" s="986"/>
      <c r="CV7" s="986"/>
      <c r="CW7" s="986"/>
      <c r="CX7" s="986"/>
      <c r="CY7" s="986"/>
      <c r="CZ7" s="986"/>
      <c r="DA7" s="986"/>
    </row>
    <row r="8" spans="1:105" x14ac:dyDescent="0.2">
      <c r="BY8" s="987" t="s">
        <v>548</v>
      </c>
      <c r="BZ8" s="987"/>
      <c r="CA8" s="988"/>
      <c r="CB8" s="988"/>
      <c r="CC8" s="988"/>
      <c r="CD8" s="989" t="s">
        <v>548</v>
      </c>
      <c r="CE8" s="989"/>
      <c r="CF8" s="988"/>
      <c r="CG8" s="988"/>
      <c r="CH8" s="988"/>
      <c r="CI8" s="988"/>
      <c r="CJ8" s="988"/>
      <c r="CK8" s="988"/>
      <c r="CL8" s="988"/>
      <c r="CM8" s="988"/>
      <c r="CN8" s="988"/>
      <c r="CO8" s="988"/>
      <c r="CP8" s="988"/>
      <c r="CQ8" s="987">
        <v>20</v>
      </c>
      <c r="CR8" s="987"/>
      <c r="CS8" s="987"/>
      <c r="CT8" s="990"/>
      <c r="CU8" s="990"/>
      <c r="CV8" s="990"/>
      <c r="CW8" s="267"/>
      <c r="CX8" s="273" t="s">
        <v>549</v>
      </c>
      <c r="CY8" s="267"/>
      <c r="CZ8" s="267"/>
      <c r="DA8" s="273"/>
    </row>
    <row r="9" spans="1:105" x14ac:dyDescent="0.2">
      <c r="BY9" s="267"/>
      <c r="BZ9" s="267"/>
      <c r="CA9" s="267"/>
      <c r="CB9" s="267"/>
      <c r="CC9" s="267"/>
      <c r="CD9" s="267"/>
      <c r="CE9" s="267"/>
      <c r="CF9" s="267"/>
      <c r="CG9" s="267"/>
      <c r="CH9" s="267"/>
      <c r="CI9" s="267"/>
      <c r="CJ9" s="267"/>
      <c r="CK9" s="267"/>
      <c r="CL9" s="267"/>
      <c r="CM9" s="267"/>
      <c r="CN9" s="267"/>
      <c r="CO9" s="267"/>
      <c r="CP9" s="267"/>
      <c r="CQ9" s="267"/>
      <c r="CR9" s="267"/>
      <c r="CS9" s="267"/>
      <c r="CT9" s="267"/>
      <c r="CU9" s="267"/>
      <c r="CV9" s="267"/>
      <c r="CW9" s="267"/>
      <c r="CX9" s="267"/>
      <c r="CY9" s="267"/>
      <c r="CZ9" s="267"/>
      <c r="DA9" s="274" t="s">
        <v>550</v>
      </c>
    </row>
    <row r="11" spans="1:105" ht="13.5" thickBot="1" x14ac:dyDescent="0.25">
      <c r="DA11" s="275" t="s">
        <v>894</v>
      </c>
    </row>
    <row r="12" spans="1:105" x14ac:dyDescent="0.2">
      <c r="A12" s="970" t="s">
        <v>201</v>
      </c>
      <c r="B12" s="971"/>
      <c r="C12" s="971"/>
      <c r="D12" s="971"/>
      <c r="E12" s="971"/>
      <c r="F12" s="971"/>
      <c r="G12" s="972"/>
      <c r="H12" s="976" t="s">
        <v>551</v>
      </c>
      <c r="I12" s="971"/>
      <c r="J12" s="971"/>
      <c r="K12" s="971"/>
      <c r="L12" s="971"/>
      <c r="M12" s="971"/>
      <c r="N12" s="971"/>
      <c r="O12" s="971"/>
      <c r="P12" s="971"/>
      <c r="Q12" s="971"/>
      <c r="R12" s="971"/>
      <c r="S12" s="971"/>
      <c r="T12" s="971"/>
      <c r="U12" s="971"/>
      <c r="V12" s="971"/>
      <c r="W12" s="971"/>
      <c r="X12" s="971"/>
      <c r="Y12" s="971"/>
      <c r="Z12" s="971"/>
      <c r="AA12" s="971"/>
      <c r="AB12" s="971"/>
      <c r="AC12" s="971"/>
      <c r="AD12" s="971"/>
      <c r="AE12" s="971"/>
      <c r="AF12" s="971"/>
      <c r="AG12" s="971"/>
      <c r="AH12" s="971"/>
      <c r="AI12" s="971"/>
      <c r="AJ12" s="971"/>
      <c r="AK12" s="971"/>
      <c r="AL12" s="971"/>
      <c r="AM12" s="971"/>
      <c r="AN12" s="971"/>
      <c r="AO12" s="971"/>
      <c r="AP12" s="971"/>
      <c r="AQ12" s="971"/>
      <c r="AR12" s="971"/>
      <c r="AS12" s="971"/>
      <c r="AT12" s="971"/>
      <c r="AU12" s="971"/>
      <c r="AV12" s="971"/>
      <c r="AW12" s="971"/>
      <c r="AX12" s="971"/>
      <c r="AY12" s="971"/>
      <c r="AZ12" s="971"/>
      <c r="BA12" s="971"/>
      <c r="BB12" s="971"/>
      <c r="BC12" s="971"/>
      <c r="BD12" s="971"/>
      <c r="BE12" s="971"/>
      <c r="BF12" s="971"/>
      <c r="BG12" s="971"/>
      <c r="BH12" s="971"/>
      <c r="BI12" s="971"/>
      <c r="BJ12" s="971"/>
      <c r="BK12" s="972"/>
      <c r="BL12" s="885">
        <v>2019</v>
      </c>
      <c r="BM12" s="886"/>
      <c r="BN12" s="886"/>
      <c r="BO12" s="886"/>
      <c r="BP12" s="886"/>
      <c r="BQ12" s="886"/>
      <c r="BR12" s="886"/>
      <c r="BS12" s="886"/>
      <c r="BT12" s="886"/>
      <c r="BU12" s="886"/>
      <c r="BV12" s="886"/>
      <c r="BW12" s="886"/>
      <c r="BX12" s="886"/>
      <c r="BY12" s="887"/>
      <c r="BZ12" s="885">
        <v>2020</v>
      </c>
      <c r="CA12" s="886"/>
      <c r="CB12" s="886"/>
      <c r="CC12" s="886"/>
      <c r="CD12" s="886"/>
      <c r="CE12" s="886"/>
      <c r="CF12" s="886"/>
      <c r="CG12" s="886"/>
      <c r="CH12" s="886"/>
      <c r="CI12" s="886"/>
      <c r="CJ12" s="886"/>
      <c r="CK12" s="886"/>
      <c r="CL12" s="886"/>
      <c r="CM12" s="887"/>
      <c r="CN12" s="885">
        <v>2021</v>
      </c>
      <c r="CO12" s="886"/>
      <c r="CP12" s="886"/>
      <c r="CQ12" s="886"/>
      <c r="CR12" s="886"/>
      <c r="CS12" s="886"/>
      <c r="CT12" s="886"/>
      <c r="CU12" s="886"/>
      <c r="CV12" s="886"/>
      <c r="CW12" s="886"/>
      <c r="CX12" s="886"/>
      <c r="CY12" s="886"/>
      <c r="CZ12" s="886"/>
      <c r="DA12" s="888"/>
    </row>
    <row r="13" spans="1:105" x14ac:dyDescent="0.2">
      <c r="A13" s="973"/>
      <c r="B13" s="974"/>
      <c r="C13" s="974"/>
      <c r="D13" s="974"/>
      <c r="E13" s="974"/>
      <c r="F13" s="974"/>
      <c r="G13" s="975"/>
      <c r="H13" s="977"/>
      <c r="I13" s="974"/>
      <c r="J13" s="974"/>
      <c r="K13" s="974"/>
      <c r="L13" s="974"/>
      <c r="M13" s="974"/>
      <c r="N13" s="974"/>
      <c r="O13" s="974"/>
      <c r="P13" s="974"/>
      <c r="Q13" s="974"/>
      <c r="R13" s="974"/>
      <c r="S13" s="974"/>
      <c r="T13" s="974"/>
      <c r="U13" s="974"/>
      <c r="V13" s="974"/>
      <c r="W13" s="974"/>
      <c r="X13" s="974"/>
      <c r="Y13" s="974"/>
      <c r="Z13" s="974"/>
      <c r="AA13" s="974"/>
      <c r="AB13" s="974"/>
      <c r="AC13" s="974"/>
      <c r="AD13" s="974"/>
      <c r="AE13" s="974"/>
      <c r="AF13" s="974"/>
      <c r="AG13" s="974"/>
      <c r="AH13" s="974"/>
      <c r="AI13" s="974"/>
      <c r="AJ13" s="974"/>
      <c r="AK13" s="974"/>
      <c r="AL13" s="974"/>
      <c r="AM13" s="974"/>
      <c r="AN13" s="974"/>
      <c r="AO13" s="974"/>
      <c r="AP13" s="974"/>
      <c r="AQ13" s="974"/>
      <c r="AR13" s="974"/>
      <c r="AS13" s="974"/>
      <c r="AT13" s="974"/>
      <c r="AU13" s="974"/>
      <c r="AV13" s="974"/>
      <c r="AW13" s="974"/>
      <c r="AX13" s="974"/>
      <c r="AY13" s="974"/>
      <c r="AZ13" s="974"/>
      <c r="BA13" s="974"/>
      <c r="BB13" s="974"/>
      <c r="BC13" s="974"/>
      <c r="BD13" s="974"/>
      <c r="BE13" s="974"/>
      <c r="BF13" s="974"/>
      <c r="BG13" s="974"/>
      <c r="BH13" s="974"/>
      <c r="BI13" s="974"/>
      <c r="BJ13" s="974"/>
      <c r="BK13" s="975"/>
      <c r="BL13" s="978" t="s">
        <v>552</v>
      </c>
      <c r="BM13" s="979"/>
      <c r="BN13" s="979"/>
      <c r="BO13" s="979"/>
      <c r="BP13" s="979"/>
      <c r="BQ13" s="979"/>
      <c r="BR13" s="979"/>
      <c r="BS13" s="979"/>
      <c r="BT13" s="979"/>
      <c r="BU13" s="979"/>
      <c r="BV13" s="979"/>
      <c r="BW13" s="979"/>
      <c r="BX13" s="979"/>
      <c r="BY13" s="980"/>
      <c r="BZ13" s="978" t="s">
        <v>552</v>
      </c>
      <c r="CA13" s="979"/>
      <c r="CB13" s="979"/>
      <c r="CC13" s="979"/>
      <c r="CD13" s="979"/>
      <c r="CE13" s="979"/>
      <c r="CF13" s="979"/>
      <c r="CG13" s="979"/>
      <c r="CH13" s="979"/>
      <c r="CI13" s="979"/>
      <c r="CJ13" s="979"/>
      <c r="CK13" s="979"/>
      <c r="CL13" s="979"/>
      <c r="CM13" s="980"/>
      <c r="CN13" s="978" t="s">
        <v>552</v>
      </c>
      <c r="CO13" s="979"/>
      <c r="CP13" s="979"/>
      <c r="CQ13" s="979"/>
      <c r="CR13" s="979"/>
      <c r="CS13" s="979"/>
      <c r="CT13" s="979"/>
      <c r="CU13" s="979"/>
      <c r="CV13" s="979"/>
      <c r="CW13" s="979"/>
      <c r="CX13" s="979"/>
      <c r="CY13" s="979"/>
      <c r="CZ13" s="979"/>
      <c r="DA13" s="981"/>
    </row>
    <row r="14" spans="1:105" ht="13.5" thickBot="1" x14ac:dyDescent="0.25">
      <c r="A14" s="967">
        <v>1</v>
      </c>
      <c r="B14" s="876"/>
      <c r="C14" s="876"/>
      <c r="D14" s="876"/>
      <c r="E14" s="876"/>
      <c r="F14" s="876"/>
      <c r="G14" s="877"/>
      <c r="H14" s="875">
        <v>2</v>
      </c>
      <c r="I14" s="876"/>
      <c r="J14" s="876"/>
      <c r="K14" s="876"/>
      <c r="L14" s="876"/>
      <c r="M14" s="876"/>
      <c r="N14" s="876"/>
      <c r="O14" s="876"/>
      <c r="P14" s="876"/>
      <c r="Q14" s="876"/>
      <c r="R14" s="876"/>
      <c r="S14" s="876"/>
      <c r="T14" s="876"/>
      <c r="U14" s="876"/>
      <c r="V14" s="876"/>
      <c r="W14" s="876"/>
      <c r="X14" s="876"/>
      <c r="Y14" s="876"/>
      <c r="Z14" s="876"/>
      <c r="AA14" s="876"/>
      <c r="AB14" s="876"/>
      <c r="AC14" s="876"/>
      <c r="AD14" s="876"/>
      <c r="AE14" s="876"/>
      <c r="AF14" s="876"/>
      <c r="AG14" s="876"/>
      <c r="AH14" s="876"/>
      <c r="AI14" s="876"/>
      <c r="AJ14" s="876"/>
      <c r="AK14" s="876"/>
      <c r="AL14" s="876"/>
      <c r="AM14" s="876"/>
      <c r="AN14" s="876"/>
      <c r="AO14" s="876"/>
      <c r="AP14" s="876"/>
      <c r="AQ14" s="876"/>
      <c r="AR14" s="876"/>
      <c r="AS14" s="876"/>
      <c r="AT14" s="876"/>
      <c r="AU14" s="876"/>
      <c r="AV14" s="876"/>
      <c r="AW14" s="876"/>
      <c r="AX14" s="876"/>
      <c r="AY14" s="876"/>
      <c r="AZ14" s="876"/>
      <c r="BA14" s="876"/>
      <c r="BB14" s="876"/>
      <c r="BC14" s="876"/>
      <c r="BD14" s="876"/>
      <c r="BE14" s="876"/>
      <c r="BF14" s="876"/>
      <c r="BG14" s="876"/>
      <c r="BH14" s="876"/>
      <c r="BI14" s="876"/>
      <c r="BJ14" s="876"/>
      <c r="BK14" s="877"/>
      <c r="BL14" s="875">
        <v>3</v>
      </c>
      <c r="BM14" s="876"/>
      <c r="BN14" s="876"/>
      <c r="BO14" s="876"/>
      <c r="BP14" s="876"/>
      <c r="BQ14" s="876"/>
      <c r="BR14" s="876"/>
      <c r="BS14" s="876"/>
      <c r="BT14" s="876"/>
      <c r="BU14" s="876"/>
      <c r="BV14" s="876"/>
      <c r="BW14" s="876"/>
      <c r="BX14" s="876"/>
      <c r="BY14" s="877"/>
      <c r="BZ14" s="875">
        <v>4</v>
      </c>
      <c r="CA14" s="876"/>
      <c r="CB14" s="876"/>
      <c r="CC14" s="876"/>
      <c r="CD14" s="876"/>
      <c r="CE14" s="876"/>
      <c r="CF14" s="876"/>
      <c r="CG14" s="876"/>
      <c r="CH14" s="876"/>
      <c r="CI14" s="876"/>
      <c r="CJ14" s="876"/>
      <c r="CK14" s="876"/>
      <c r="CL14" s="876"/>
      <c r="CM14" s="877"/>
      <c r="CN14" s="875">
        <v>5</v>
      </c>
      <c r="CO14" s="876"/>
      <c r="CP14" s="876"/>
      <c r="CQ14" s="876"/>
      <c r="CR14" s="876"/>
      <c r="CS14" s="876"/>
      <c r="CT14" s="876"/>
      <c r="CU14" s="876"/>
      <c r="CV14" s="876"/>
      <c r="CW14" s="876"/>
      <c r="CX14" s="876"/>
      <c r="CY14" s="876"/>
      <c r="CZ14" s="876"/>
      <c r="DA14" s="878"/>
    </row>
    <row r="15" spans="1:105" s="276" customFormat="1" x14ac:dyDescent="0.2">
      <c r="A15" s="879" t="s">
        <v>553</v>
      </c>
      <c r="B15" s="880"/>
      <c r="C15" s="880"/>
      <c r="D15" s="880"/>
      <c r="E15" s="880"/>
      <c r="F15" s="880"/>
      <c r="G15" s="881"/>
      <c r="H15" s="882" t="s">
        <v>554</v>
      </c>
      <c r="I15" s="883"/>
      <c r="J15" s="883"/>
      <c r="K15" s="883"/>
      <c r="L15" s="883"/>
      <c r="M15" s="883"/>
      <c r="N15" s="883"/>
      <c r="O15" s="883"/>
      <c r="P15" s="883"/>
      <c r="Q15" s="883"/>
      <c r="R15" s="883"/>
      <c r="S15" s="883"/>
      <c r="T15" s="883"/>
      <c r="U15" s="883"/>
      <c r="V15" s="883"/>
      <c r="W15" s="883"/>
      <c r="X15" s="883"/>
      <c r="Y15" s="883"/>
      <c r="Z15" s="883"/>
      <c r="AA15" s="883"/>
      <c r="AB15" s="883"/>
      <c r="AC15" s="883"/>
      <c r="AD15" s="883"/>
      <c r="AE15" s="883"/>
      <c r="AF15" s="883"/>
      <c r="AG15" s="883"/>
      <c r="AH15" s="883"/>
      <c r="AI15" s="883"/>
      <c r="AJ15" s="883"/>
      <c r="AK15" s="883"/>
      <c r="AL15" s="883"/>
      <c r="AM15" s="883"/>
      <c r="AN15" s="883"/>
      <c r="AO15" s="883"/>
      <c r="AP15" s="883"/>
      <c r="AQ15" s="883"/>
      <c r="AR15" s="883"/>
      <c r="AS15" s="883"/>
      <c r="AT15" s="883"/>
      <c r="AU15" s="883"/>
      <c r="AV15" s="883"/>
      <c r="AW15" s="883"/>
      <c r="AX15" s="883"/>
      <c r="AY15" s="883"/>
      <c r="AZ15" s="883"/>
      <c r="BA15" s="883"/>
      <c r="BB15" s="883"/>
      <c r="BC15" s="883"/>
      <c r="BD15" s="883"/>
      <c r="BE15" s="883"/>
      <c r="BF15" s="883"/>
      <c r="BG15" s="883"/>
      <c r="BH15" s="883"/>
      <c r="BI15" s="883"/>
      <c r="BJ15" s="883"/>
      <c r="BK15" s="884"/>
      <c r="BL15" s="913">
        <f>BL17+BL19+BL20</f>
        <v>115.60599999999999</v>
      </c>
      <c r="BM15" s="968"/>
      <c r="BN15" s="968"/>
      <c r="BO15" s="968"/>
      <c r="BP15" s="968"/>
      <c r="BQ15" s="968"/>
      <c r="BR15" s="968"/>
      <c r="BS15" s="968"/>
      <c r="BT15" s="968"/>
      <c r="BU15" s="968"/>
      <c r="BV15" s="968"/>
      <c r="BW15" s="968"/>
      <c r="BX15" s="968"/>
      <c r="BY15" s="969"/>
      <c r="BZ15" s="913">
        <f>BZ17+BZ20</f>
        <v>82.041666666666671</v>
      </c>
      <c r="CA15" s="968"/>
      <c r="CB15" s="968"/>
      <c r="CC15" s="968"/>
      <c r="CD15" s="968"/>
      <c r="CE15" s="968"/>
      <c r="CF15" s="968"/>
      <c r="CG15" s="968"/>
      <c r="CH15" s="968"/>
      <c r="CI15" s="968"/>
      <c r="CJ15" s="968"/>
      <c r="CK15" s="968"/>
      <c r="CL15" s="968"/>
      <c r="CM15" s="969"/>
      <c r="CN15" s="913">
        <f>CN17+CN20</f>
        <v>81.328266666666678</v>
      </c>
      <c r="CO15" s="968"/>
      <c r="CP15" s="968"/>
      <c r="CQ15" s="968"/>
      <c r="CR15" s="968"/>
      <c r="CS15" s="968"/>
      <c r="CT15" s="968"/>
      <c r="CU15" s="968"/>
      <c r="CV15" s="968"/>
      <c r="CW15" s="968"/>
      <c r="CX15" s="968"/>
      <c r="CY15" s="968"/>
      <c r="CZ15" s="968"/>
      <c r="DA15" s="969"/>
    </row>
    <row r="16" spans="1:105" x14ac:dyDescent="0.2">
      <c r="A16" s="855"/>
      <c r="B16" s="856"/>
      <c r="C16" s="856"/>
      <c r="D16" s="856"/>
      <c r="E16" s="856"/>
      <c r="F16" s="856"/>
      <c r="G16" s="857"/>
      <c r="H16" s="862" t="s">
        <v>555</v>
      </c>
      <c r="I16" s="863"/>
      <c r="J16" s="863"/>
      <c r="K16" s="863"/>
      <c r="L16" s="863"/>
      <c r="M16" s="863"/>
      <c r="N16" s="863"/>
      <c r="O16" s="863"/>
      <c r="P16" s="863"/>
      <c r="Q16" s="863"/>
      <c r="R16" s="863"/>
      <c r="S16" s="863"/>
      <c r="T16" s="863"/>
      <c r="U16" s="863"/>
      <c r="V16" s="863"/>
      <c r="W16" s="863"/>
      <c r="X16" s="863"/>
      <c r="Y16" s="863"/>
      <c r="Z16" s="863"/>
      <c r="AA16" s="863"/>
      <c r="AB16" s="863"/>
      <c r="AC16" s="863"/>
      <c r="AD16" s="863"/>
      <c r="AE16" s="863"/>
      <c r="AF16" s="863"/>
      <c r="AG16" s="863"/>
      <c r="AH16" s="863"/>
      <c r="AI16" s="863"/>
      <c r="AJ16" s="863"/>
      <c r="AK16" s="863"/>
      <c r="AL16" s="863"/>
      <c r="AM16" s="863"/>
      <c r="AN16" s="863"/>
      <c r="AO16" s="863"/>
      <c r="AP16" s="863"/>
      <c r="AQ16" s="863"/>
      <c r="AR16" s="863"/>
      <c r="AS16" s="863"/>
      <c r="AT16" s="863"/>
      <c r="AU16" s="863"/>
      <c r="AV16" s="863"/>
      <c r="AW16" s="863"/>
      <c r="AX16" s="863"/>
      <c r="AY16" s="863"/>
      <c r="AZ16" s="863"/>
      <c r="BA16" s="863"/>
      <c r="BB16" s="863"/>
      <c r="BC16" s="863"/>
      <c r="BD16" s="863"/>
      <c r="BE16" s="863"/>
      <c r="BF16" s="863"/>
      <c r="BG16" s="863"/>
      <c r="BH16" s="863"/>
      <c r="BI16" s="863"/>
      <c r="BJ16" s="863"/>
      <c r="BK16" s="864"/>
      <c r="BL16" s="960"/>
      <c r="BM16" s="961"/>
      <c r="BN16" s="961"/>
      <c r="BO16" s="961"/>
      <c r="BP16" s="961"/>
      <c r="BQ16" s="961"/>
      <c r="BR16" s="961"/>
      <c r="BS16" s="961"/>
      <c r="BT16" s="961"/>
      <c r="BU16" s="961"/>
      <c r="BV16" s="961"/>
      <c r="BW16" s="961"/>
      <c r="BX16" s="961"/>
      <c r="BY16" s="962"/>
      <c r="BZ16" s="960"/>
      <c r="CA16" s="961"/>
      <c r="CB16" s="961"/>
      <c r="CC16" s="961"/>
      <c r="CD16" s="961"/>
      <c r="CE16" s="961"/>
      <c r="CF16" s="961"/>
      <c r="CG16" s="961"/>
      <c r="CH16" s="961"/>
      <c r="CI16" s="961"/>
      <c r="CJ16" s="961"/>
      <c r="CK16" s="961"/>
      <c r="CL16" s="961"/>
      <c r="CM16" s="962"/>
      <c r="CN16" s="960"/>
      <c r="CO16" s="961"/>
      <c r="CP16" s="961"/>
      <c r="CQ16" s="961"/>
      <c r="CR16" s="961"/>
      <c r="CS16" s="961"/>
      <c r="CT16" s="961"/>
      <c r="CU16" s="961"/>
      <c r="CV16" s="961"/>
      <c r="CW16" s="961"/>
      <c r="CX16" s="961"/>
      <c r="CY16" s="961"/>
      <c r="CZ16" s="961"/>
      <c r="DA16" s="963"/>
    </row>
    <row r="17" spans="1:105" ht="25.5" customHeight="1" x14ac:dyDescent="0.2">
      <c r="A17" s="855" t="s">
        <v>38</v>
      </c>
      <c r="B17" s="856"/>
      <c r="C17" s="856"/>
      <c r="D17" s="856"/>
      <c r="E17" s="856"/>
      <c r="F17" s="856"/>
      <c r="G17" s="857"/>
      <c r="H17" s="964" t="s">
        <v>556</v>
      </c>
      <c r="I17" s="965"/>
      <c r="J17" s="965"/>
      <c r="K17" s="965"/>
      <c r="L17" s="965"/>
      <c r="M17" s="965"/>
      <c r="N17" s="965"/>
      <c r="O17" s="965"/>
      <c r="P17" s="965"/>
      <c r="Q17" s="965"/>
      <c r="R17" s="965"/>
      <c r="S17" s="965"/>
      <c r="T17" s="965"/>
      <c r="U17" s="965"/>
      <c r="V17" s="965"/>
      <c r="W17" s="965"/>
      <c r="X17" s="965"/>
      <c r="Y17" s="965"/>
      <c r="Z17" s="965"/>
      <c r="AA17" s="965"/>
      <c r="AB17" s="965"/>
      <c r="AC17" s="965"/>
      <c r="AD17" s="965"/>
      <c r="AE17" s="965"/>
      <c r="AF17" s="965"/>
      <c r="AG17" s="965"/>
      <c r="AH17" s="965"/>
      <c r="AI17" s="965"/>
      <c r="AJ17" s="965"/>
      <c r="AK17" s="965"/>
      <c r="AL17" s="965"/>
      <c r="AM17" s="965"/>
      <c r="AN17" s="965"/>
      <c r="AO17" s="965"/>
      <c r="AP17" s="965"/>
      <c r="AQ17" s="965"/>
      <c r="AR17" s="965"/>
      <c r="AS17" s="965"/>
      <c r="AT17" s="965"/>
      <c r="AU17" s="965"/>
      <c r="AV17" s="965"/>
      <c r="AW17" s="965"/>
      <c r="AX17" s="965"/>
      <c r="AY17" s="965"/>
      <c r="AZ17" s="965"/>
      <c r="BA17" s="965"/>
      <c r="BB17" s="965"/>
      <c r="BC17" s="965"/>
      <c r="BD17" s="965"/>
      <c r="BE17" s="965"/>
      <c r="BF17" s="965"/>
      <c r="BG17" s="965"/>
      <c r="BH17" s="965"/>
      <c r="BI17" s="965"/>
      <c r="BJ17" s="965"/>
      <c r="BK17" s="966"/>
      <c r="BL17" s="960">
        <f>BL18</f>
        <v>85.081999999999994</v>
      </c>
      <c r="BM17" s="961"/>
      <c r="BN17" s="961"/>
      <c r="BO17" s="961"/>
      <c r="BP17" s="961"/>
      <c r="BQ17" s="961"/>
      <c r="BR17" s="961"/>
      <c r="BS17" s="961"/>
      <c r="BT17" s="961"/>
      <c r="BU17" s="961"/>
      <c r="BV17" s="961"/>
      <c r="BW17" s="961"/>
      <c r="BX17" s="961"/>
      <c r="BY17" s="962"/>
      <c r="BZ17" s="843">
        <f>BZ18</f>
        <v>71.375</v>
      </c>
      <c r="CA17" s="844"/>
      <c r="CB17" s="844"/>
      <c r="CC17" s="844"/>
      <c r="CD17" s="844"/>
      <c r="CE17" s="844"/>
      <c r="CF17" s="844"/>
      <c r="CG17" s="844"/>
      <c r="CH17" s="844"/>
      <c r="CI17" s="844"/>
      <c r="CJ17" s="844"/>
      <c r="CK17" s="844"/>
      <c r="CL17" s="844"/>
      <c r="CM17" s="845"/>
      <c r="CN17" s="843">
        <f>CN18</f>
        <v>70.661600000000007</v>
      </c>
      <c r="CO17" s="844"/>
      <c r="CP17" s="844"/>
      <c r="CQ17" s="844"/>
      <c r="CR17" s="844"/>
      <c r="CS17" s="844"/>
      <c r="CT17" s="844"/>
      <c r="CU17" s="844"/>
      <c r="CV17" s="844"/>
      <c r="CW17" s="844"/>
      <c r="CX17" s="844"/>
      <c r="CY17" s="844"/>
      <c r="CZ17" s="844"/>
      <c r="DA17" s="845"/>
    </row>
    <row r="18" spans="1:105" ht="25.5" customHeight="1" x14ac:dyDescent="0.2">
      <c r="A18" s="855" t="s">
        <v>85</v>
      </c>
      <c r="B18" s="856"/>
      <c r="C18" s="856"/>
      <c r="D18" s="856"/>
      <c r="E18" s="856"/>
      <c r="F18" s="856"/>
      <c r="G18" s="857"/>
      <c r="H18" s="945" t="s">
        <v>557</v>
      </c>
      <c r="I18" s="946"/>
      <c r="J18" s="946"/>
      <c r="K18" s="946"/>
      <c r="L18" s="946"/>
      <c r="M18" s="946"/>
      <c r="N18" s="946"/>
      <c r="O18" s="946"/>
      <c r="P18" s="946"/>
      <c r="Q18" s="946"/>
      <c r="R18" s="946"/>
      <c r="S18" s="946"/>
      <c r="T18" s="946"/>
      <c r="U18" s="946"/>
      <c r="V18" s="946"/>
      <c r="W18" s="946"/>
      <c r="X18" s="946"/>
      <c r="Y18" s="946"/>
      <c r="Z18" s="946"/>
      <c r="AA18" s="946"/>
      <c r="AB18" s="946"/>
      <c r="AC18" s="946"/>
      <c r="AD18" s="946"/>
      <c r="AE18" s="946"/>
      <c r="AF18" s="946"/>
      <c r="AG18" s="946"/>
      <c r="AH18" s="946"/>
      <c r="AI18" s="946"/>
      <c r="AJ18" s="946"/>
      <c r="AK18" s="946"/>
      <c r="AL18" s="946"/>
      <c r="AM18" s="946"/>
      <c r="AN18" s="946"/>
      <c r="AO18" s="946"/>
      <c r="AP18" s="946"/>
      <c r="AQ18" s="946"/>
      <c r="AR18" s="946"/>
      <c r="AS18" s="946"/>
      <c r="AT18" s="946"/>
      <c r="AU18" s="946"/>
      <c r="AV18" s="946"/>
      <c r="AW18" s="946"/>
      <c r="AX18" s="946"/>
      <c r="AY18" s="946"/>
      <c r="AZ18" s="946"/>
      <c r="BA18" s="946"/>
      <c r="BB18" s="946"/>
      <c r="BC18" s="946"/>
      <c r="BD18" s="946"/>
      <c r="BE18" s="946"/>
      <c r="BF18" s="946"/>
      <c r="BG18" s="946"/>
      <c r="BH18" s="946"/>
      <c r="BI18" s="946"/>
      <c r="BJ18" s="946"/>
      <c r="BK18" s="947"/>
      <c r="BL18" s="948">
        <v>85.081999999999994</v>
      </c>
      <c r="BM18" s="949"/>
      <c r="BN18" s="949"/>
      <c r="BO18" s="949"/>
      <c r="BP18" s="949"/>
      <c r="BQ18" s="949"/>
      <c r="BR18" s="949"/>
      <c r="BS18" s="949"/>
      <c r="BT18" s="949"/>
      <c r="BU18" s="949"/>
      <c r="BV18" s="949"/>
      <c r="BW18" s="949"/>
      <c r="BX18" s="949"/>
      <c r="BY18" s="950"/>
      <c r="BZ18" s="843">
        <v>71.375</v>
      </c>
      <c r="CA18" s="844"/>
      <c r="CB18" s="844"/>
      <c r="CC18" s="844"/>
      <c r="CD18" s="844"/>
      <c r="CE18" s="844"/>
      <c r="CF18" s="844"/>
      <c r="CG18" s="844"/>
      <c r="CH18" s="844"/>
      <c r="CI18" s="844"/>
      <c r="CJ18" s="844"/>
      <c r="CK18" s="844"/>
      <c r="CL18" s="844"/>
      <c r="CM18" s="845"/>
      <c r="CN18" s="843">
        <v>70.661600000000007</v>
      </c>
      <c r="CO18" s="844"/>
      <c r="CP18" s="844"/>
      <c r="CQ18" s="844"/>
      <c r="CR18" s="844"/>
      <c r="CS18" s="844"/>
      <c r="CT18" s="844"/>
      <c r="CU18" s="844"/>
      <c r="CV18" s="844"/>
      <c r="CW18" s="844"/>
      <c r="CX18" s="844"/>
      <c r="CY18" s="844"/>
      <c r="CZ18" s="844"/>
      <c r="DA18" s="861"/>
    </row>
    <row r="19" spans="1:105" x14ac:dyDescent="0.2">
      <c r="A19" s="957" t="s">
        <v>43</v>
      </c>
      <c r="B19" s="957"/>
      <c r="C19" s="957"/>
      <c r="D19" s="957"/>
      <c r="E19" s="957"/>
      <c r="F19" s="957"/>
      <c r="G19" s="957"/>
      <c r="H19" s="958" t="s">
        <v>892</v>
      </c>
      <c r="I19" s="958"/>
      <c r="J19" s="958"/>
      <c r="K19" s="958"/>
      <c r="L19" s="958"/>
      <c r="M19" s="958"/>
      <c r="N19" s="958"/>
      <c r="O19" s="958"/>
      <c r="P19" s="958"/>
      <c r="Q19" s="958"/>
      <c r="R19" s="958"/>
      <c r="S19" s="958"/>
      <c r="T19" s="958"/>
      <c r="U19" s="958"/>
      <c r="V19" s="958"/>
      <c r="W19" s="958"/>
      <c r="X19" s="958"/>
      <c r="Y19" s="958"/>
      <c r="Z19" s="958"/>
      <c r="AA19" s="958"/>
      <c r="AB19" s="958"/>
      <c r="AC19" s="958"/>
      <c r="AD19" s="958"/>
      <c r="AE19" s="958"/>
      <c r="AF19" s="958"/>
      <c r="AG19" s="958"/>
      <c r="AH19" s="958"/>
      <c r="AI19" s="958"/>
      <c r="AJ19" s="958"/>
      <c r="AK19" s="958"/>
      <c r="AL19" s="958"/>
      <c r="AM19" s="958"/>
      <c r="AN19" s="958"/>
      <c r="AO19" s="958"/>
      <c r="AP19" s="958"/>
      <c r="AQ19" s="958"/>
      <c r="AR19" s="958"/>
      <c r="AS19" s="958"/>
      <c r="AT19" s="958"/>
      <c r="AU19" s="958"/>
      <c r="AV19" s="958"/>
      <c r="AW19" s="958"/>
      <c r="AX19" s="958"/>
      <c r="AY19" s="958"/>
      <c r="AZ19" s="958"/>
      <c r="BA19" s="958"/>
      <c r="BB19" s="958"/>
      <c r="BC19" s="958"/>
      <c r="BD19" s="958"/>
      <c r="BE19" s="958"/>
      <c r="BF19" s="958"/>
      <c r="BG19" s="958"/>
      <c r="BH19" s="958"/>
      <c r="BI19" s="958"/>
      <c r="BJ19" s="958"/>
      <c r="BK19" s="958"/>
      <c r="BL19" s="959">
        <v>11.302</v>
      </c>
      <c r="BM19" s="959"/>
      <c r="BN19" s="959"/>
      <c r="BO19" s="959"/>
      <c r="BP19" s="959"/>
      <c r="BQ19" s="959"/>
      <c r="BR19" s="959"/>
      <c r="BS19" s="959"/>
      <c r="BT19" s="959"/>
      <c r="BU19" s="959"/>
      <c r="BV19" s="959"/>
      <c r="BW19" s="959"/>
      <c r="BX19" s="959"/>
      <c r="BY19" s="959"/>
      <c r="BZ19" s="959">
        <f>24.038/1.2</f>
        <v>20.031666666666666</v>
      </c>
      <c r="CA19" s="959"/>
      <c r="CB19" s="959"/>
      <c r="CC19" s="959"/>
      <c r="CD19" s="959"/>
      <c r="CE19" s="959"/>
      <c r="CF19" s="959"/>
      <c r="CG19" s="959"/>
      <c r="CH19" s="959"/>
      <c r="CI19" s="959"/>
      <c r="CJ19" s="959"/>
      <c r="CK19" s="959"/>
      <c r="CL19" s="959"/>
      <c r="CM19" s="959"/>
      <c r="CN19" s="959"/>
      <c r="CO19" s="959"/>
      <c r="CP19" s="959"/>
      <c r="CQ19" s="959"/>
      <c r="CR19" s="959"/>
      <c r="CS19" s="959"/>
      <c r="CT19" s="959"/>
      <c r="CU19" s="959"/>
      <c r="CV19" s="959"/>
      <c r="CW19" s="959"/>
      <c r="CX19" s="959"/>
      <c r="CY19" s="959"/>
      <c r="CZ19" s="959"/>
      <c r="DA19" s="959"/>
    </row>
    <row r="20" spans="1:105" x14ac:dyDescent="0.2">
      <c r="A20" s="957" t="s">
        <v>69</v>
      </c>
      <c r="B20" s="957"/>
      <c r="C20" s="957"/>
      <c r="D20" s="957"/>
      <c r="E20" s="957"/>
      <c r="F20" s="957"/>
      <c r="G20" s="957"/>
      <c r="H20" s="958" t="s">
        <v>893</v>
      </c>
      <c r="I20" s="958"/>
      <c r="J20" s="958"/>
      <c r="K20" s="958"/>
      <c r="L20" s="958"/>
      <c r="M20" s="958"/>
      <c r="N20" s="958"/>
      <c r="O20" s="958"/>
      <c r="P20" s="958"/>
      <c r="Q20" s="958"/>
      <c r="R20" s="958"/>
      <c r="S20" s="958"/>
      <c r="T20" s="958"/>
      <c r="U20" s="958"/>
      <c r="V20" s="958"/>
      <c r="W20" s="958"/>
      <c r="X20" s="958"/>
      <c r="Y20" s="958"/>
      <c r="Z20" s="958"/>
      <c r="AA20" s="958"/>
      <c r="AB20" s="958"/>
      <c r="AC20" s="958"/>
      <c r="AD20" s="958"/>
      <c r="AE20" s="958"/>
      <c r="AF20" s="958"/>
      <c r="AG20" s="958"/>
      <c r="AH20" s="958"/>
      <c r="AI20" s="958"/>
      <c r="AJ20" s="958"/>
      <c r="AK20" s="958"/>
      <c r="AL20" s="958"/>
      <c r="AM20" s="958"/>
      <c r="AN20" s="958"/>
      <c r="AO20" s="958"/>
      <c r="AP20" s="958"/>
      <c r="AQ20" s="958"/>
      <c r="AR20" s="958"/>
      <c r="AS20" s="958"/>
      <c r="AT20" s="958"/>
      <c r="AU20" s="958"/>
      <c r="AV20" s="958"/>
      <c r="AW20" s="958"/>
      <c r="AX20" s="958"/>
      <c r="AY20" s="958"/>
      <c r="AZ20" s="958"/>
      <c r="BA20" s="958"/>
      <c r="BB20" s="958"/>
      <c r="BC20" s="958"/>
      <c r="BD20" s="958"/>
      <c r="BE20" s="958"/>
      <c r="BF20" s="958"/>
      <c r="BG20" s="958"/>
      <c r="BH20" s="958"/>
      <c r="BI20" s="958"/>
      <c r="BJ20" s="958"/>
      <c r="BK20" s="958"/>
      <c r="BL20" s="959">
        <v>19.222000000000001</v>
      </c>
      <c r="BM20" s="959"/>
      <c r="BN20" s="959"/>
      <c r="BO20" s="959"/>
      <c r="BP20" s="959"/>
      <c r="BQ20" s="959"/>
      <c r="BR20" s="959"/>
      <c r="BS20" s="959"/>
      <c r="BT20" s="959"/>
      <c r="BU20" s="959"/>
      <c r="BV20" s="959"/>
      <c r="BW20" s="959"/>
      <c r="BX20" s="959"/>
      <c r="BY20" s="959"/>
      <c r="BZ20" s="959">
        <f>3.2/1.2*4</f>
        <v>10.666666666666668</v>
      </c>
      <c r="CA20" s="959"/>
      <c r="CB20" s="959"/>
      <c r="CC20" s="959"/>
      <c r="CD20" s="959"/>
      <c r="CE20" s="959"/>
      <c r="CF20" s="959"/>
      <c r="CG20" s="959"/>
      <c r="CH20" s="959"/>
      <c r="CI20" s="959"/>
      <c r="CJ20" s="959"/>
      <c r="CK20" s="959"/>
      <c r="CL20" s="959"/>
      <c r="CM20" s="959"/>
      <c r="CN20" s="959">
        <f>BZ20</f>
        <v>10.666666666666668</v>
      </c>
      <c r="CO20" s="959"/>
      <c r="CP20" s="959"/>
      <c r="CQ20" s="959"/>
      <c r="CR20" s="959"/>
      <c r="CS20" s="959"/>
      <c r="CT20" s="959"/>
      <c r="CU20" s="959"/>
      <c r="CV20" s="959"/>
      <c r="CW20" s="959"/>
      <c r="CX20" s="959"/>
      <c r="CY20" s="959"/>
      <c r="CZ20" s="959"/>
      <c r="DA20" s="959"/>
    </row>
    <row r="21" spans="1:105" x14ac:dyDescent="0.2">
      <c r="A21" s="954" t="s">
        <v>558</v>
      </c>
      <c r="B21" s="954"/>
      <c r="C21" s="954"/>
      <c r="D21" s="954"/>
      <c r="E21" s="954"/>
      <c r="F21" s="954"/>
      <c r="G21" s="954"/>
      <c r="H21" s="955" t="s">
        <v>559</v>
      </c>
      <c r="I21" s="955"/>
      <c r="J21" s="955"/>
      <c r="K21" s="955"/>
      <c r="L21" s="955"/>
      <c r="M21" s="955"/>
      <c r="N21" s="955"/>
      <c r="O21" s="955"/>
      <c r="P21" s="955"/>
      <c r="Q21" s="955"/>
      <c r="R21" s="955"/>
      <c r="S21" s="955"/>
      <c r="T21" s="955"/>
      <c r="U21" s="955"/>
      <c r="V21" s="955"/>
      <c r="W21" s="955"/>
      <c r="X21" s="955"/>
      <c r="Y21" s="955"/>
      <c r="Z21" s="955"/>
      <c r="AA21" s="955"/>
      <c r="AB21" s="955"/>
      <c r="AC21" s="955"/>
      <c r="AD21" s="955"/>
      <c r="AE21" s="955"/>
      <c r="AF21" s="955"/>
      <c r="AG21" s="955"/>
      <c r="AH21" s="955"/>
      <c r="AI21" s="955"/>
      <c r="AJ21" s="955"/>
      <c r="AK21" s="955"/>
      <c r="AL21" s="955"/>
      <c r="AM21" s="955"/>
      <c r="AN21" s="955"/>
      <c r="AO21" s="955"/>
      <c r="AP21" s="955"/>
      <c r="AQ21" s="955"/>
      <c r="AR21" s="955"/>
      <c r="AS21" s="955"/>
      <c r="AT21" s="955"/>
      <c r="AU21" s="955"/>
      <c r="AV21" s="955"/>
      <c r="AW21" s="955"/>
      <c r="AX21" s="955"/>
      <c r="AY21" s="955"/>
      <c r="AZ21" s="955"/>
      <c r="BA21" s="955"/>
      <c r="BB21" s="955"/>
      <c r="BC21" s="955"/>
      <c r="BD21" s="955"/>
      <c r="BE21" s="955"/>
      <c r="BF21" s="955"/>
      <c r="BG21" s="955"/>
      <c r="BH21" s="955"/>
      <c r="BI21" s="955"/>
      <c r="BJ21" s="955"/>
      <c r="BK21" s="955"/>
      <c r="BL21" s="956">
        <f>BL22+BL28+BL29+BL30+BL31</f>
        <v>94.045599999999993</v>
      </c>
      <c r="BM21" s="956"/>
      <c r="BN21" s="956"/>
      <c r="BO21" s="956"/>
      <c r="BP21" s="956"/>
      <c r="BQ21" s="956"/>
      <c r="BR21" s="956"/>
      <c r="BS21" s="956"/>
      <c r="BT21" s="956"/>
      <c r="BU21" s="956"/>
      <c r="BV21" s="956"/>
      <c r="BW21" s="956"/>
      <c r="BX21" s="956"/>
      <c r="BY21" s="956"/>
      <c r="BZ21" s="956">
        <f>BZ22+BZ28+BZ29+BZ30+BZ31</f>
        <v>96.517995588235294</v>
      </c>
      <c r="CA21" s="956"/>
      <c r="CB21" s="956"/>
      <c r="CC21" s="956"/>
      <c r="CD21" s="956"/>
      <c r="CE21" s="956"/>
      <c r="CF21" s="956"/>
      <c r="CG21" s="956"/>
      <c r="CH21" s="956"/>
      <c r="CI21" s="956"/>
      <c r="CJ21" s="956"/>
      <c r="CK21" s="956"/>
      <c r="CL21" s="956"/>
      <c r="CM21" s="956"/>
      <c r="CN21" s="956">
        <f>CN22+CN28+CN29+CN30+CN31</f>
        <v>100.24777529411764</v>
      </c>
      <c r="CO21" s="956"/>
      <c r="CP21" s="956"/>
      <c r="CQ21" s="956"/>
      <c r="CR21" s="956"/>
      <c r="CS21" s="956"/>
      <c r="CT21" s="956"/>
      <c r="CU21" s="956"/>
      <c r="CV21" s="956"/>
      <c r="CW21" s="956"/>
      <c r="CX21" s="956"/>
      <c r="CY21" s="956"/>
      <c r="CZ21" s="956"/>
      <c r="DA21" s="956"/>
    </row>
    <row r="22" spans="1:105" x14ac:dyDescent="0.2">
      <c r="A22" s="846" t="s">
        <v>84</v>
      </c>
      <c r="B22" s="847"/>
      <c r="C22" s="847"/>
      <c r="D22" s="847"/>
      <c r="E22" s="847"/>
      <c r="F22" s="847"/>
      <c r="G22" s="848"/>
      <c r="H22" s="849" t="s">
        <v>560</v>
      </c>
      <c r="I22" s="850"/>
      <c r="J22" s="850"/>
      <c r="K22" s="850"/>
      <c r="L22" s="850"/>
      <c r="M22" s="850"/>
      <c r="N22" s="850"/>
      <c r="O22" s="850"/>
      <c r="P22" s="850"/>
      <c r="Q22" s="850"/>
      <c r="R22" s="850"/>
      <c r="S22" s="850"/>
      <c r="T22" s="850"/>
      <c r="U22" s="850"/>
      <c r="V22" s="850"/>
      <c r="W22" s="850"/>
      <c r="X22" s="850"/>
      <c r="Y22" s="850"/>
      <c r="Z22" s="850"/>
      <c r="AA22" s="850"/>
      <c r="AB22" s="850"/>
      <c r="AC22" s="850"/>
      <c r="AD22" s="850"/>
      <c r="AE22" s="850"/>
      <c r="AF22" s="850"/>
      <c r="AG22" s="850"/>
      <c r="AH22" s="850"/>
      <c r="AI22" s="850"/>
      <c r="AJ22" s="850"/>
      <c r="AK22" s="850"/>
      <c r="AL22" s="850"/>
      <c r="AM22" s="850"/>
      <c r="AN22" s="850"/>
      <c r="AO22" s="850"/>
      <c r="AP22" s="850"/>
      <c r="AQ22" s="850"/>
      <c r="AR22" s="850"/>
      <c r="AS22" s="850"/>
      <c r="AT22" s="850"/>
      <c r="AU22" s="850"/>
      <c r="AV22" s="850"/>
      <c r="AW22" s="850"/>
      <c r="AX22" s="850"/>
      <c r="AY22" s="850"/>
      <c r="AZ22" s="850"/>
      <c r="BA22" s="850"/>
      <c r="BB22" s="850"/>
      <c r="BC22" s="850"/>
      <c r="BD22" s="850"/>
      <c r="BE22" s="850"/>
      <c r="BF22" s="850"/>
      <c r="BG22" s="850"/>
      <c r="BH22" s="850"/>
      <c r="BI22" s="850"/>
      <c r="BJ22" s="850"/>
      <c r="BK22" s="851"/>
      <c r="BL22" s="852">
        <f>BL25+BL26+BL27</f>
        <v>43.952999999999996</v>
      </c>
      <c r="BM22" s="853"/>
      <c r="BN22" s="853"/>
      <c r="BO22" s="853"/>
      <c r="BP22" s="853"/>
      <c r="BQ22" s="853"/>
      <c r="BR22" s="853"/>
      <c r="BS22" s="853"/>
      <c r="BT22" s="853"/>
      <c r="BU22" s="853"/>
      <c r="BV22" s="853"/>
      <c r="BW22" s="853"/>
      <c r="BX22" s="853"/>
      <c r="BY22" s="854"/>
      <c r="BZ22" s="852">
        <f>BZ25+BZ26</f>
        <v>24.677595588235295</v>
      </c>
      <c r="CA22" s="853"/>
      <c r="CB22" s="853"/>
      <c r="CC22" s="853"/>
      <c r="CD22" s="853"/>
      <c r="CE22" s="853"/>
      <c r="CF22" s="853"/>
      <c r="CG22" s="853"/>
      <c r="CH22" s="853"/>
      <c r="CI22" s="853"/>
      <c r="CJ22" s="853"/>
      <c r="CK22" s="853"/>
      <c r="CL22" s="853"/>
      <c r="CM22" s="854"/>
      <c r="CN22" s="852">
        <f>CN25+CN26</f>
        <v>28.02737529411765</v>
      </c>
      <c r="CO22" s="853"/>
      <c r="CP22" s="853"/>
      <c r="CQ22" s="853"/>
      <c r="CR22" s="853"/>
      <c r="CS22" s="853"/>
      <c r="CT22" s="853"/>
      <c r="CU22" s="853"/>
      <c r="CV22" s="853"/>
      <c r="CW22" s="853"/>
      <c r="CX22" s="853"/>
      <c r="CY22" s="853"/>
      <c r="CZ22" s="853"/>
      <c r="DA22" s="854"/>
    </row>
    <row r="23" spans="1:105" x14ac:dyDescent="0.2">
      <c r="A23" s="855"/>
      <c r="B23" s="856"/>
      <c r="C23" s="856"/>
      <c r="D23" s="856"/>
      <c r="E23" s="856"/>
      <c r="F23" s="856"/>
      <c r="G23" s="857"/>
      <c r="H23" s="858" t="s">
        <v>555</v>
      </c>
      <c r="I23" s="859"/>
      <c r="J23" s="859"/>
      <c r="K23" s="859"/>
      <c r="L23" s="859"/>
      <c r="M23" s="859"/>
      <c r="N23" s="859"/>
      <c r="O23" s="859"/>
      <c r="P23" s="859"/>
      <c r="Q23" s="859"/>
      <c r="R23" s="859"/>
      <c r="S23" s="859"/>
      <c r="T23" s="859"/>
      <c r="U23" s="859"/>
      <c r="V23" s="859"/>
      <c r="W23" s="859"/>
      <c r="X23" s="859"/>
      <c r="Y23" s="859"/>
      <c r="Z23" s="859"/>
      <c r="AA23" s="859"/>
      <c r="AB23" s="859"/>
      <c r="AC23" s="859"/>
      <c r="AD23" s="859"/>
      <c r="AE23" s="859"/>
      <c r="AF23" s="859"/>
      <c r="AG23" s="859"/>
      <c r="AH23" s="859"/>
      <c r="AI23" s="859"/>
      <c r="AJ23" s="859"/>
      <c r="AK23" s="859"/>
      <c r="AL23" s="859"/>
      <c r="AM23" s="859"/>
      <c r="AN23" s="859"/>
      <c r="AO23" s="859"/>
      <c r="AP23" s="859"/>
      <c r="AQ23" s="859"/>
      <c r="AR23" s="859"/>
      <c r="AS23" s="859"/>
      <c r="AT23" s="859"/>
      <c r="AU23" s="859"/>
      <c r="AV23" s="859"/>
      <c r="AW23" s="859"/>
      <c r="AX23" s="859"/>
      <c r="AY23" s="859"/>
      <c r="AZ23" s="859"/>
      <c r="BA23" s="859"/>
      <c r="BB23" s="859"/>
      <c r="BC23" s="859"/>
      <c r="BD23" s="859"/>
      <c r="BE23" s="859"/>
      <c r="BF23" s="859"/>
      <c r="BG23" s="859"/>
      <c r="BH23" s="859"/>
      <c r="BI23" s="859"/>
      <c r="BJ23" s="859"/>
      <c r="BK23" s="860"/>
      <c r="BL23" s="843"/>
      <c r="BM23" s="844"/>
      <c r="BN23" s="844"/>
      <c r="BO23" s="844"/>
      <c r="BP23" s="844"/>
      <c r="BQ23" s="844"/>
      <c r="BR23" s="844"/>
      <c r="BS23" s="844"/>
      <c r="BT23" s="844"/>
      <c r="BU23" s="844"/>
      <c r="BV23" s="844"/>
      <c r="BW23" s="844"/>
      <c r="BX23" s="844"/>
      <c r="BY23" s="845"/>
      <c r="BZ23" s="843"/>
      <c r="CA23" s="844"/>
      <c r="CB23" s="844"/>
      <c r="CC23" s="844"/>
      <c r="CD23" s="844"/>
      <c r="CE23" s="844"/>
      <c r="CF23" s="844"/>
      <c r="CG23" s="844"/>
      <c r="CH23" s="844"/>
      <c r="CI23" s="844"/>
      <c r="CJ23" s="844"/>
      <c r="CK23" s="844"/>
      <c r="CL23" s="844"/>
      <c r="CM23" s="845"/>
      <c r="CN23" s="843"/>
      <c r="CO23" s="844"/>
      <c r="CP23" s="844"/>
      <c r="CQ23" s="844"/>
      <c r="CR23" s="844"/>
      <c r="CS23" s="844"/>
      <c r="CT23" s="844"/>
      <c r="CU23" s="844"/>
      <c r="CV23" s="844"/>
      <c r="CW23" s="844"/>
      <c r="CX23" s="844"/>
      <c r="CY23" s="844"/>
      <c r="CZ23" s="844"/>
      <c r="DA23" s="861"/>
    </row>
    <row r="24" spans="1:105" x14ac:dyDescent="0.2">
      <c r="A24" s="855" t="s">
        <v>38</v>
      </c>
      <c r="B24" s="856"/>
      <c r="C24" s="856"/>
      <c r="D24" s="856"/>
      <c r="E24" s="856"/>
      <c r="F24" s="856"/>
      <c r="G24" s="857"/>
      <c r="H24" s="858" t="s">
        <v>561</v>
      </c>
      <c r="I24" s="859"/>
      <c r="J24" s="859"/>
      <c r="K24" s="859"/>
      <c r="L24" s="859"/>
      <c r="M24" s="859"/>
      <c r="N24" s="859"/>
      <c r="O24" s="859"/>
      <c r="P24" s="859"/>
      <c r="Q24" s="859"/>
      <c r="R24" s="859"/>
      <c r="S24" s="859"/>
      <c r="T24" s="859"/>
      <c r="U24" s="859"/>
      <c r="V24" s="859"/>
      <c r="W24" s="859"/>
      <c r="X24" s="859"/>
      <c r="Y24" s="859"/>
      <c r="Z24" s="859"/>
      <c r="AA24" s="859"/>
      <c r="AB24" s="859"/>
      <c r="AC24" s="859"/>
      <c r="AD24" s="859"/>
      <c r="AE24" s="859"/>
      <c r="AF24" s="859"/>
      <c r="AG24" s="859"/>
      <c r="AH24" s="859"/>
      <c r="AI24" s="859"/>
      <c r="AJ24" s="859"/>
      <c r="AK24" s="859"/>
      <c r="AL24" s="859"/>
      <c r="AM24" s="859"/>
      <c r="AN24" s="859"/>
      <c r="AO24" s="859"/>
      <c r="AP24" s="859"/>
      <c r="AQ24" s="859"/>
      <c r="AR24" s="859"/>
      <c r="AS24" s="859"/>
      <c r="AT24" s="859"/>
      <c r="AU24" s="859"/>
      <c r="AV24" s="859"/>
      <c r="AW24" s="859"/>
      <c r="AX24" s="859"/>
      <c r="AY24" s="859"/>
      <c r="AZ24" s="859"/>
      <c r="BA24" s="859"/>
      <c r="BB24" s="859"/>
      <c r="BC24" s="859"/>
      <c r="BD24" s="859"/>
      <c r="BE24" s="859"/>
      <c r="BF24" s="859"/>
      <c r="BG24" s="859"/>
      <c r="BH24" s="859"/>
      <c r="BI24" s="859"/>
      <c r="BJ24" s="859"/>
      <c r="BK24" s="860"/>
      <c r="BL24" s="843"/>
      <c r="BM24" s="844"/>
      <c r="BN24" s="844"/>
      <c r="BO24" s="844"/>
      <c r="BP24" s="844"/>
      <c r="BQ24" s="844"/>
      <c r="BR24" s="844"/>
      <c r="BS24" s="844"/>
      <c r="BT24" s="844"/>
      <c r="BU24" s="844"/>
      <c r="BV24" s="844"/>
      <c r="BW24" s="844"/>
      <c r="BX24" s="844"/>
      <c r="BY24" s="845"/>
      <c r="BZ24" s="843"/>
      <c r="CA24" s="844"/>
      <c r="CB24" s="844"/>
      <c r="CC24" s="844"/>
      <c r="CD24" s="844"/>
      <c r="CE24" s="844"/>
      <c r="CF24" s="844"/>
      <c r="CG24" s="844"/>
      <c r="CH24" s="844"/>
      <c r="CI24" s="844"/>
      <c r="CJ24" s="844"/>
      <c r="CK24" s="844"/>
      <c r="CL24" s="844"/>
      <c r="CM24" s="845"/>
      <c r="CN24" s="843"/>
      <c r="CO24" s="844"/>
      <c r="CP24" s="844"/>
      <c r="CQ24" s="844"/>
      <c r="CR24" s="844"/>
      <c r="CS24" s="844"/>
      <c r="CT24" s="844"/>
      <c r="CU24" s="844"/>
      <c r="CV24" s="844"/>
      <c r="CW24" s="844"/>
      <c r="CX24" s="844"/>
      <c r="CY24" s="844"/>
      <c r="CZ24" s="844"/>
      <c r="DA24" s="861"/>
    </row>
    <row r="25" spans="1:105" x14ac:dyDescent="0.2">
      <c r="A25" s="855" t="s">
        <v>43</v>
      </c>
      <c r="B25" s="856"/>
      <c r="C25" s="856"/>
      <c r="D25" s="856"/>
      <c r="E25" s="856"/>
      <c r="F25" s="856"/>
      <c r="G25" s="857"/>
      <c r="H25" s="858" t="s">
        <v>562</v>
      </c>
      <c r="I25" s="859"/>
      <c r="J25" s="859"/>
      <c r="K25" s="859"/>
      <c r="L25" s="859"/>
      <c r="M25" s="859"/>
      <c r="N25" s="859"/>
      <c r="O25" s="859"/>
      <c r="P25" s="859"/>
      <c r="Q25" s="859"/>
      <c r="R25" s="859"/>
      <c r="S25" s="859"/>
      <c r="T25" s="859"/>
      <c r="U25" s="859"/>
      <c r="V25" s="859"/>
      <c r="W25" s="859"/>
      <c r="X25" s="859"/>
      <c r="Y25" s="859"/>
      <c r="Z25" s="859"/>
      <c r="AA25" s="859"/>
      <c r="AB25" s="859"/>
      <c r="AC25" s="859"/>
      <c r="AD25" s="859"/>
      <c r="AE25" s="859"/>
      <c r="AF25" s="859"/>
      <c r="AG25" s="859"/>
      <c r="AH25" s="859"/>
      <c r="AI25" s="859"/>
      <c r="AJ25" s="859"/>
      <c r="AK25" s="859"/>
      <c r="AL25" s="859"/>
      <c r="AM25" s="859"/>
      <c r="AN25" s="859"/>
      <c r="AO25" s="859"/>
      <c r="AP25" s="859"/>
      <c r="AQ25" s="859"/>
      <c r="AR25" s="859"/>
      <c r="AS25" s="859"/>
      <c r="AT25" s="859"/>
      <c r="AU25" s="859"/>
      <c r="AV25" s="859"/>
      <c r="AW25" s="859"/>
      <c r="AX25" s="859"/>
      <c r="AY25" s="859"/>
      <c r="AZ25" s="859"/>
      <c r="BA25" s="859"/>
      <c r="BB25" s="859"/>
      <c r="BC25" s="859"/>
      <c r="BD25" s="859"/>
      <c r="BE25" s="859"/>
      <c r="BF25" s="859"/>
      <c r="BG25" s="859"/>
      <c r="BH25" s="859"/>
      <c r="BI25" s="859"/>
      <c r="BJ25" s="859"/>
      <c r="BK25" s="860"/>
      <c r="BL25" s="948">
        <v>3.78</v>
      </c>
      <c r="BM25" s="949"/>
      <c r="BN25" s="949"/>
      <c r="BO25" s="949"/>
      <c r="BP25" s="949"/>
      <c r="BQ25" s="949"/>
      <c r="BR25" s="949"/>
      <c r="BS25" s="949"/>
      <c r="BT25" s="949"/>
      <c r="BU25" s="949"/>
      <c r="BV25" s="949"/>
      <c r="BW25" s="949"/>
      <c r="BX25" s="949"/>
      <c r="BY25" s="950"/>
      <c r="BZ25" s="843">
        <f>2.312*4</f>
        <v>9.2479999999999993</v>
      </c>
      <c r="CA25" s="844"/>
      <c r="CB25" s="844"/>
      <c r="CC25" s="844"/>
      <c r="CD25" s="844"/>
      <c r="CE25" s="844"/>
      <c r="CF25" s="844"/>
      <c r="CG25" s="844"/>
      <c r="CH25" s="844"/>
      <c r="CI25" s="844"/>
      <c r="CJ25" s="844"/>
      <c r="CK25" s="844"/>
      <c r="CL25" s="844"/>
      <c r="CM25" s="845"/>
      <c r="CN25" s="843">
        <v>12.752000000000001</v>
      </c>
      <c r="CO25" s="844"/>
      <c r="CP25" s="844"/>
      <c r="CQ25" s="844"/>
      <c r="CR25" s="844"/>
      <c r="CS25" s="844"/>
      <c r="CT25" s="844"/>
      <c r="CU25" s="844"/>
      <c r="CV25" s="844"/>
      <c r="CW25" s="844"/>
      <c r="CX25" s="844"/>
      <c r="CY25" s="844"/>
      <c r="CZ25" s="844"/>
      <c r="DA25" s="861"/>
    </row>
    <row r="26" spans="1:105" x14ac:dyDescent="0.2">
      <c r="A26" s="855" t="s">
        <v>69</v>
      </c>
      <c r="B26" s="856"/>
      <c r="C26" s="856"/>
      <c r="D26" s="856"/>
      <c r="E26" s="856"/>
      <c r="F26" s="856"/>
      <c r="G26" s="857"/>
      <c r="H26" s="858" t="s">
        <v>563</v>
      </c>
      <c r="I26" s="859"/>
      <c r="J26" s="859"/>
      <c r="K26" s="859"/>
      <c r="L26" s="859"/>
      <c r="M26" s="859"/>
      <c r="N26" s="859"/>
      <c r="O26" s="859"/>
      <c r="P26" s="859"/>
      <c r="Q26" s="859"/>
      <c r="R26" s="859"/>
      <c r="S26" s="859"/>
      <c r="T26" s="859"/>
      <c r="U26" s="859"/>
      <c r="V26" s="859"/>
      <c r="W26" s="859"/>
      <c r="X26" s="859"/>
      <c r="Y26" s="859"/>
      <c r="Z26" s="859"/>
      <c r="AA26" s="859"/>
      <c r="AB26" s="859"/>
      <c r="AC26" s="859"/>
      <c r="AD26" s="859"/>
      <c r="AE26" s="859"/>
      <c r="AF26" s="859"/>
      <c r="AG26" s="859"/>
      <c r="AH26" s="859"/>
      <c r="AI26" s="859"/>
      <c r="AJ26" s="859"/>
      <c r="AK26" s="859"/>
      <c r="AL26" s="859"/>
      <c r="AM26" s="859"/>
      <c r="AN26" s="859"/>
      <c r="AO26" s="859"/>
      <c r="AP26" s="859"/>
      <c r="AQ26" s="859"/>
      <c r="AR26" s="859"/>
      <c r="AS26" s="859"/>
      <c r="AT26" s="859"/>
      <c r="AU26" s="859"/>
      <c r="AV26" s="859"/>
      <c r="AW26" s="859"/>
      <c r="AX26" s="859"/>
      <c r="AY26" s="859"/>
      <c r="AZ26" s="859"/>
      <c r="BA26" s="859"/>
      <c r="BB26" s="859"/>
      <c r="BC26" s="859"/>
      <c r="BD26" s="859"/>
      <c r="BE26" s="859"/>
      <c r="BF26" s="859"/>
      <c r="BG26" s="859"/>
      <c r="BH26" s="859"/>
      <c r="BI26" s="859"/>
      <c r="BJ26" s="859"/>
      <c r="BK26" s="860"/>
      <c r="BL26" s="948">
        <v>4.8120000000000003</v>
      </c>
      <c r="BM26" s="949"/>
      <c r="BN26" s="949"/>
      <c r="BO26" s="949"/>
      <c r="BP26" s="949"/>
      <c r="BQ26" s="949"/>
      <c r="BR26" s="949"/>
      <c r="BS26" s="949"/>
      <c r="BT26" s="949"/>
      <c r="BU26" s="949"/>
      <c r="BV26" s="949"/>
      <c r="BW26" s="949"/>
      <c r="BX26" s="949"/>
      <c r="BY26" s="950"/>
      <c r="BZ26" s="843">
        <f>BZ18/0.68*0.07*2.1</f>
        <v>15.429595588235296</v>
      </c>
      <c r="CA26" s="844"/>
      <c r="CB26" s="844"/>
      <c r="CC26" s="844"/>
      <c r="CD26" s="844"/>
      <c r="CE26" s="844"/>
      <c r="CF26" s="844"/>
      <c r="CG26" s="844"/>
      <c r="CH26" s="844"/>
      <c r="CI26" s="844"/>
      <c r="CJ26" s="844"/>
      <c r="CK26" s="844"/>
      <c r="CL26" s="844"/>
      <c r="CM26" s="845"/>
      <c r="CN26" s="843">
        <f>CN18/0.68*0.07*2.1</f>
        <v>15.27537529411765</v>
      </c>
      <c r="CO26" s="844"/>
      <c r="CP26" s="844"/>
      <c r="CQ26" s="844"/>
      <c r="CR26" s="844"/>
      <c r="CS26" s="844"/>
      <c r="CT26" s="844"/>
      <c r="CU26" s="844"/>
      <c r="CV26" s="844"/>
      <c r="CW26" s="844"/>
      <c r="CX26" s="844"/>
      <c r="CY26" s="844"/>
      <c r="CZ26" s="844"/>
      <c r="DA26" s="845"/>
    </row>
    <row r="27" spans="1:105" x14ac:dyDescent="0.2">
      <c r="A27" s="855" t="s">
        <v>654</v>
      </c>
      <c r="B27" s="856"/>
      <c r="C27" s="856"/>
      <c r="D27" s="856"/>
      <c r="E27" s="856"/>
      <c r="F27" s="856"/>
      <c r="G27" s="857"/>
      <c r="H27" s="858" t="s">
        <v>895</v>
      </c>
      <c r="I27" s="859"/>
      <c r="J27" s="859"/>
      <c r="K27" s="859"/>
      <c r="L27" s="859"/>
      <c r="M27" s="859"/>
      <c r="N27" s="859"/>
      <c r="O27" s="859"/>
      <c r="P27" s="859"/>
      <c r="Q27" s="859"/>
      <c r="R27" s="859"/>
      <c r="S27" s="859"/>
      <c r="T27" s="859"/>
      <c r="U27" s="859"/>
      <c r="V27" s="859"/>
      <c r="W27" s="859"/>
      <c r="X27" s="859"/>
      <c r="Y27" s="859"/>
      <c r="Z27" s="859"/>
      <c r="AA27" s="859"/>
      <c r="AB27" s="859"/>
      <c r="AC27" s="859"/>
      <c r="AD27" s="859"/>
      <c r="AE27" s="859"/>
      <c r="AF27" s="859"/>
      <c r="AG27" s="859"/>
      <c r="AH27" s="859"/>
      <c r="AI27" s="859"/>
      <c r="AJ27" s="859"/>
      <c r="AK27" s="859"/>
      <c r="AL27" s="859"/>
      <c r="AM27" s="859"/>
      <c r="AN27" s="859"/>
      <c r="AO27" s="859"/>
      <c r="AP27" s="859"/>
      <c r="AQ27" s="859"/>
      <c r="AR27" s="859"/>
      <c r="AS27" s="859"/>
      <c r="AT27" s="859"/>
      <c r="AU27" s="859"/>
      <c r="AV27" s="859"/>
      <c r="AW27" s="859"/>
      <c r="AX27" s="859"/>
      <c r="AY27" s="859"/>
      <c r="AZ27" s="859"/>
      <c r="BA27" s="859"/>
      <c r="BB27" s="859"/>
      <c r="BC27" s="859"/>
      <c r="BD27" s="859"/>
      <c r="BE27" s="859"/>
      <c r="BF27" s="859"/>
      <c r="BG27" s="859"/>
      <c r="BH27" s="859"/>
      <c r="BI27" s="859"/>
      <c r="BJ27" s="859"/>
      <c r="BK27" s="860"/>
      <c r="BL27" s="948">
        <f>33.925+1.436</f>
        <v>35.360999999999997</v>
      </c>
      <c r="BM27" s="949"/>
      <c r="BN27" s="949"/>
      <c r="BO27" s="949"/>
      <c r="BP27" s="949"/>
      <c r="BQ27" s="949"/>
      <c r="BR27" s="949"/>
      <c r="BS27" s="949"/>
      <c r="BT27" s="949"/>
      <c r="BU27" s="949"/>
      <c r="BV27" s="949"/>
      <c r="BW27" s="949"/>
      <c r="BX27" s="949"/>
      <c r="BY27" s="950"/>
      <c r="BZ27" s="843">
        <f>BZ19/0.82*0.05*2</f>
        <v>2.442886178861789</v>
      </c>
      <c r="CA27" s="844"/>
      <c r="CB27" s="844"/>
      <c r="CC27" s="844"/>
      <c r="CD27" s="844"/>
      <c r="CE27" s="844"/>
      <c r="CF27" s="844"/>
      <c r="CG27" s="844"/>
      <c r="CH27" s="844"/>
      <c r="CI27" s="844"/>
      <c r="CJ27" s="844"/>
      <c r="CK27" s="844"/>
      <c r="CL27" s="844"/>
      <c r="CM27" s="845"/>
      <c r="CN27" s="843">
        <f>CN19/0.82*0.05*2</f>
        <v>0</v>
      </c>
      <c r="CO27" s="844"/>
      <c r="CP27" s="844"/>
      <c r="CQ27" s="844"/>
      <c r="CR27" s="844"/>
      <c r="CS27" s="844"/>
      <c r="CT27" s="844"/>
      <c r="CU27" s="844"/>
      <c r="CV27" s="844"/>
      <c r="CW27" s="844"/>
      <c r="CX27" s="844"/>
      <c r="CY27" s="844"/>
      <c r="CZ27" s="844"/>
      <c r="DA27" s="845"/>
    </row>
    <row r="28" spans="1:105" x14ac:dyDescent="0.2">
      <c r="A28" s="846" t="s">
        <v>564</v>
      </c>
      <c r="B28" s="847"/>
      <c r="C28" s="847"/>
      <c r="D28" s="847"/>
      <c r="E28" s="847"/>
      <c r="F28" s="847"/>
      <c r="G28" s="848"/>
      <c r="H28" s="849" t="s">
        <v>565</v>
      </c>
      <c r="I28" s="850"/>
      <c r="J28" s="850"/>
      <c r="K28" s="850"/>
      <c r="L28" s="850"/>
      <c r="M28" s="850"/>
      <c r="N28" s="850"/>
      <c r="O28" s="850"/>
      <c r="P28" s="850"/>
      <c r="Q28" s="850"/>
      <c r="R28" s="850"/>
      <c r="S28" s="850"/>
      <c r="T28" s="850"/>
      <c r="U28" s="850"/>
      <c r="V28" s="850"/>
      <c r="W28" s="850"/>
      <c r="X28" s="850"/>
      <c r="Y28" s="850"/>
      <c r="Z28" s="850"/>
      <c r="AA28" s="850"/>
      <c r="AB28" s="850"/>
      <c r="AC28" s="850"/>
      <c r="AD28" s="850"/>
      <c r="AE28" s="850"/>
      <c r="AF28" s="850"/>
      <c r="AG28" s="850"/>
      <c r="AH28" s="850"/>
      <c r="AI28" s="850"/>
      <c r="AJ28" s="850"/>
      <c r="AK28" s="850"/>
      <c r="AL28" s="850"/>
      <c r="AM28" s="850"/>
      <c r="AN28" s="850"/>
      <c r="AO28" s="850"/>
      <c r="AP28" s="850"/>
      <c r="AQ28" s="850"/>
      <c r="AR28" s="850"/>
      <c r="AS28" s="850"/>
      <c r="AT28" s="850"/>
      <c r="AU28" s="850"/>
      <c r="AV28" s="850"/>
      <c r="AW28" s="850"/>
      <c r="AX28" s="850"/>
      <c r="AY28" s="850"/>
      <c r="AZ28" s="850"/>
      <c r="BA28" s="850"/>
      <c r="BB28" s="850"/>
      <c r="BC28" s="850"/>
      <c r="BD28" s="850"/>
      <c r="BE28" s="850"/>
      <c r="BF28" s="850"/>
      <c r="BG28" s="850"/>
      <c r="BH28" s="850"/>
      <c r="BI28" s="850"/>
      <c r="BJ28" s="850"/>
      <c r="BK28" s="851"/>
      <c r="BL28" s="951">
        <f>12.224+3.651</f>
        <v>15.875</v>
      </c>
      <c r="BM28" s="952"/>
      <c r="BN28" s="952"/>
      <c r="BO28" s="952"/>
      <c r="BP28" s="952"/>
      <c r="BQ28" s="952"/>
      <c r="BR28" s="952"/>
      <c r="BS28" s="952"/>
      <c r="BT28" s="952"/>
      <c r="BU28" s="952"/>
      <c r="BV28" s="952"/>
      <c r="BW28" s="952"/>
      <c r="BX28" s="952"/>
      <c r="BY28" s="953"/>
      <c r="BZ28" s="852">
        <f>4.4*4*1.304</f>
        <v>22.950400000000002</v>
      </c>
      <c r="CA28" s="853"/>
      <c r="CB28" s="853"/>
      <c r="CC28" s="853"/>
      <c r="CD28" s="853"/>
      <c r="CE28" s="853"/>
      <c r="CF28" s="853"/>
      <c r="CG28" s="853"/>
      <c r="CH28" s="853"/>
      <c r="CI28" s="853"/>
      <c r="CJ28" s="853"/>
      <c r="CK28" s="853"/>
      <c r="CL28" s="853"/>
      <c r="CM28" s="854"/>
      <c r="CN28" s="852">
        <f>BZ28</f>
        <v>22.950400000000002</v>
      </c>
      <c r="CO28" s="853"/>
      <c r="CP28" s="853"/>
      <c r="CQ28" s="853"/>
      <c r="CR28" s="853"/>
      <c r="CS28" s="853"/>
      <c r="CT28" s="853"/>
      <c r="CU28" s="853"/>
      <c r="CV28" s="853"/>
      <c r="CW28" s="853"/>
      <c r="CX28" s="853"/>
      <c r="CY28" s="853"/>
      <c r="CZ28" s="853"/>
      <c r="DA28" s="854"/>
    </row>
    <row r="29" spans="1:105" x14ac:dyDescent="0.2">
      <c r="A29" s="846" t="s">
        <v>566</v>
      </c>
      <c r="B29" s="847"/>
      <c r="C29" s="847"/>
      <c r="D29" s="847"/>
      <c r="E29" s="847"/>
      <c r="F29" s="847"/>
      <c r="G29" s="848"/>
      <c r="H29" s="849" t="s">
        <v>567</v>
      </c>
      <c r="I29" s="850"/>
      <c r="J29" s="850"/>
      <c r="K29" s="850"/>
      <c r="L29" s="850"/>
      <c r="M29" s="850"/>
      <c r="N29" s="850"/>
      <c r="O29" s="850"/>
      <c r="P29" s="850"/>
      <c r="Q29" s="850"/>
      <c r="R29" s="850"/>
      <c r="S29" s="850"/>
      <c r="T29" s="850"/>
      <c r="U29" s="850"/>
      <c r="V29" s="850"/>
      <c r="W29" s="850"/>
      <c r="X29" s="850"/>
      <c r="Y29" s="850"/>
      <c r="Z29" s="850"/>
      <c r="AA29" s="850"/>
      <c r="AB29" s="850"/>
      <c r="AC29" s="850"/>
      <c r="AD29" s="850"/>
      <c r="AE29" s="850"/>
      <c r="AF29" s="850"/>
      <c r="AG29" s="850"/>
      <c r="AH29" s="850"/>
      <c r="AI29" s="850"/>
      <c r="AJ29" s="850"/>
      <c r="AK29" s="850"/>
      <c r="AL29" s="850"/>
      <c r="AM29" s="850"/>
      <c r="AN29" s="850"/>
      <c r="AO29" s="850"/>
      <c r="AP29" s="850"/>
      <c r="AQ29" s="850"/>
      <c r="AR29" s="850"/>
      <c r="AS29" s="850"/>
      <c r="AT29" s="850"/>
      <c r="AU29" s="850"/>
      <c r="AV29" s="850"/>
      <c r="AW29" s="850"/>
      <c r="AX29" s="850"/>
      <c r="AY29" s="850"/>
      <c r="AZ29" s="850"/>
      <c r="BA29" s="850"/>
      <c r="BB29" s="850"/>
      <c r="BC29" s="850"/>
      <c r="BD29" s="850"/>
      <c r="BE29" s="850"/>
      <c r="BF29" s="850"/>
      <c r="BG29" s="850"/>
      <c r="BH29" s="850"/>
      <c r="BI29" s="850"/>
      <c r="BJ29" s="850"/>
      <c r="BK29" s="851"/>
      <c r="BL29" s="951">
        <v>1.8480000000000001</v>
      </c>
      <c r="BM29" s="952"/>
      <c r="BN29" s="952"/>
      <c r="BO29" s="952"/>
      <c r="BP29" s="952"/>
      <c r="BQ29" s="952"/>
      <c r="BR29" s="952"/>
      <c r="BS29" s="952"/>
      <c r="BT29" s="952"/>
      <c r="BU29" s="952"/>
      <c r="BV29" s="952"/>
      <c r="BW29" s="952"/>
      <c r="BX29" s="952"/>
      <c r="BY29" s="953"/>
      <c r="BZ29" s="852">
        <v>3.7549999999999999</v>
      </c>
      <c r="CA29" s="853"/>
      <c r="CB29" s="853"/>
      <c r="CC29" s="853"/>
      <c r="CD29" s="853"/>
      <c r="CE29" s="853"/>
      <c r="CF29" s="853"/>
      <c r="CG29" s="853"/>
      <c r="CH29" s="853"/>
      <c r="CI29" s="853"/>
      <c r="CJ29" s="853"/>
      <c r="CK29" s="853"/>
      <c r="CL29" s="853"/>
      <c r="CM29" s="854"/>
      <c r="CN29" s="852">
        <v>3.7549999999999999</v>
      </c>
      <c r="CO29" s="853"/>
      <c r="CP29" s="853"/>
      <c r="CQ29" s="853"/>
      <c r="CR29" s="853"/>
      <c r="CS29" s="853"/>
      <c r="CT29" s="853"/>
      <c r="CU29" s="853"/>
      <c r="CV29" s="853"/>
      <c r="CW29" s="853"/>
      <c r="CX29" s="853"/>
      <c r="CY29" s="853"/>
      <c r="CZ29" s="853"/>
      <c r="DA29" s="854"/>
    </row>
    <row r="30" spans="1:105" x14ac:dyDescent="0.2">
      <c r="A30" s="846" t="s">
        <v>568</v>
      </c>
      <c r="B30" s="847"/>
      <c r="C30" s="847"/>
      <c r="D30" s="847"/>
      <c r="E30" s="847"/>
      <c r="F30" s="847"/>
      <c r="G30" s="848"/>
      <c r="H30" s="849" t="s">
        <v>569</v>
      </c>
      <c r="I30" s="850"/>
      <c r="J30" s="850"/>
      <c r="K30" s="850"/>
      <c r="L30" s="850"/>
      <c r="M30" s="850"/>
      <c r="N30" s="850"/>
      <c r="O30" s="850"/>
      <c r="P30" s="850"/>
      <c r="Q30" s="850"/>
      <c r="R30" s="850"/>
      <c r="S30" s="850"/>
      <c r="T30" s="850"/>
      <c r="U30" s="850"/>
      <c r="V30" s="850"/>
      <c r="W30" s="850"/>
      <c r="X30" s="850"/>
      <c r="Y30" s="850"/>
      <c r="Z30" s="850"/>
      <c r="AA30" s="850"/>
      <c r="AB30" s="850"/>
      <c r="AC30" s="850"/>
      <c r="AD30" s="850"/>
      <c r="AE30" s="850"/>
      <c r="AF30" s="850"/>
      <c r="AG30" s="850"/>
      <c r="AH30" s="850"/>
      <c r="AI30" s="850"/>
      <c r="AJ30" s="850"/>
      <c r="AK30" s="850"/>
      <c r="AL30" s="850"/>
      <c r="AM30" s="850"/>
      <c r="AN30" s="850"/>
      <c r="AO30" s="850"/>
      <c r="AP30" s="850"/>
      <c r="AQ30" s="850"/>
      <c r="AR30" s="850"/>
      <c r="AS30" s="850"/>
      <c r="AT30" s="850"/>
      <c r="AU30" s="850"/>
      <c r="AV30" s="850"/>
      <c r="AW30" s="850"/>
      <c r="AX30" s="850"/>
      <c r="AY30" s="850"/>
      <c r="AZ30" s="850"/>
      <c r="BA30" s="850"/>
      <c r="BB30" s="850"/>
      <c r="BC30" s="850"/>
      <c r="BD30" s="850"/>
      <c r="BE30" s="850"/>
      <c r="BF30" s="850"/>
      <c r="BG30" s="850"/>
      <c r="BH30" s="850"/>
      <c r="BI30" s="850"/>
      <c r="BJ30" s="850"/>
      <c r="BK30" s="851"/>
      <c r="BL30" s="951">
        <f>0.0981+0.0475</f>
        <v>0.14560000000000001</v>
      </c>
      <c r="BM30" s="952"/>
      <c r="BN30" s="952"/>
      <c r="BO30" s="952"/>
      <c r="BP30" s="952"/>
      <c r="BQ30" s="952"/>
      <c r="BR30" s="952"/>
      <c r="BS30" s="952"/>
      <c r="BT30" s="952"/>
      <c r="BU30" s="952"/>
      <c r="BV30" s="952"/>
      <c r="BW30" s="952"/>
      <c r="BX30" s="952"/>
      <c r="BY30" s="953"/>
      <c r="BZ30" s="852">
        <v>0.58199999999999996</v>
      </c>
      <c r="CA30" s="853"/>
      <c r="CB30" s="853"/>
      <c r="CC30" s="853"/>
      <c r="CD30" s="853"/>
      <c r="CE30" s="853"/>
      <c r="CF30" s="853"/>
      <c r="CG30" s="853"/>
      <c r="CH30" s="853"/>
      <c r="CI30" s="853"/>
      <c r="CJ30" s="853"/>
      <c r="CK30" s="853"/>
      <c r="CL30" s="853"/>
      <c r="CM30" s="854"/>
      <c r="CN30" s="852">
        <f>BZ30</f>
        <v>0.58199999999999996</v>
      </c>
      <c r="CO30" s="853"/>
      <c r="CP30" s="853"/>
      <c r="CQ30" s="853"/>
      <c r="CR30" s="853"/>
      <c r="CS30" s="853"/>
      <c r="CT30" s="853"/>
      <c r="CU30" s="853"/>
      <c r="CV30" s="853"/>
      <c r="CW30" s="853"/>
      <c r="CX30" s="853"/>
      <c r="CY30" s="853"/>
      <c r="CZ30" s="853"/>
      <c r="DA30" s="854"/>
    </row>
    <row r="31" spans="1:105" x14ac:dyDescent="0.2">
      <c r="A31" s="846" t="s">
        <v>365</v>
      </c>
      <c r="B31" s="847"/>
      <c r="C31" s="847"/>
      <c r="D31" s="847"/>
      <c r="E31" s="847"/>
      <c r="F31" s="847"/>
      <c r="G31" s="848"/>
      <c r="H31" s="849" t="s">
        <v>570</v>
      </c>
      <c r="I31" s="850"/>
      <c r="J31" s="850"/>
      <c r="K31" s="850"/>
      <c r="L31" s="850"/>
      <c r="M31" s="850"/>
      <c r="N31" s="850"/>
      <c r="O31" s="850"/>
      <c r="P31" s="850"/>
      <c r="Q31" s="850"/>
      <c r="R31" s="850"/>
      <c r="S31" s="850"/>
      <c r="T31" s="850"/>
      <c r="U31" s="850"/>
      <c r="V31" s="850"/>
      <c r="W31" s="850"/>
      <c r="X31" s="850"/>
      <c r="Y31" s="850"/>
      <c r="Z31" s="850"/>
      <c r="AA31" s="850"/>
      <c r="AB31" s="850"/>
      <c r="AC31" s="850"/>
      <c r="AD31" s="850"/>
      <c r="AE31" s="850"/>
      <c r="AF31" s="850"/>
      <c r="AG31" s="850"/>
      <c r="AH31" s="850"/>
      <c r="AI31" s="850"/>
      <c r="AJ31" s="850"/>
      <c r="AK31" s="850"/>
      <c r="AL31" s="850"/>
      <c r="AM31" s="850"/>
      <c r="AN31" s="850"/>
      <c r="AO31" s="850"/>
      <c r="AP31" s="850"/>
      <c r="AQ31" s="850"/>
      <c r="AR31" s="850"/>
      <c r="AS31" s="850"/>
      <c r="AT31" s="850"/>
      <c r="AU31" s="850"/>
      <c r="AV31" s="850"/>
      <c r="AW31" s="850"/>
      <c r="AX31" s="850"/>
      <c r="AY31" s="850"/>
      <c r="AZ31" s="850"/>
      <c r="BA31" s="850"/>
      <c r="BB31" s="850"/>
      <c r="BC31" s="850"/>
      <c r="BD31" s="850"/>
      <c r="BE31" s="850"/>
      <c r="BF31" s="850"/>
      <c r="BG31" s="850"/>
      <c r="BH31" s="850"/>
      <c r="BI31" s="850"/>
      <c r="BJ31" s="850"/>
      <c r="BK31" s="851"/>
      <c r="BL31" s="951">
        <f>4.841+BL33+BL34+BL35+BL36</f>
        <v>32.223999999999997</v>
      </c>
      <c r="BM31" s="952"/>
      <c r="BN31" s="952"/>
      <c r="BO31" s="952"/>
      <c r="BP31" s="952"/>
      <c r="BQ31" s="952"/>
      <c r="BR31" s="952"/>
      <c r="BS31" s="952"/>
      <c r="BT31" s="952"/>
      <c r="BU31" s="952"/>
      <c r="BV31" s="952"/>
      <c r="BW31" s="952"/>
      <c r="BX31" s="952"/>
      <c r="BY31" s="953"/>
      <c r="BZ31" s="852">
        <f>7.078+BZ33+BZ34</f>
        <v>44.552999999999997</v>
      </c>
      <c r="CA31" s="853"/>
      <c r="CB31" s="853"/>
      <c r="CC31" s="853"/>
      <c r="CD31" s="853"/>
      <c r="CE31" s="853"/>
      <c r="CF31" s="853"/>
      <c r="CG31" s="853"/>
      <c r="CH31" s="853"/>
      <c r="CI31" s="853"/>
      <c r="CJ31" s="853"/>
      <c r="CK31" s="853"/>
      <c r="CL31" s="853"/>
      <c r="CM31" s="854"/>
      <c r="CN31" s="852">
        <f>7.288+CN33+CN34</f>
        <v>44.933</v>
      </c>
      <c r="CO31" s="853"/>
      <c r="CP31" s="853"/>
      <c r="CQ31" s="853"/>
      <c r="CR31" s="853"/>
      <c r="CS31" s="853"/>
      <c r="CT31" s="853"/>
      <c r="CU31" s="853"/>
      <c r="CV31" s="853"/>
      <c r="CW31" s="853"/>
      <c r="CX31" s="853"/>
      <c r="CY31" s="853"/>
      <c r="CZ31" s="853"/>
      <c r="DA31" s="854"/>
    </row>
    <row r="32" spans="1:105" x14ac:dyDescent="0.2">
      <c r="A32" s="855"/>
      <c r="B32" s="856"/>
      <c r="C32" s="856"/>
      <c r="D32" s="856"/>
      <c r="E32" s="856"/>
      <c r="F32" s="856"/>
      <c r="G32" s="857"/>
      <c r="H32" s="858" t="s">
        <v>555</v>
      </c>
      <c r="I32" s="859"/>
      <c r="J32" s="859"/>
      <c r="K32" s="859"/>
      <c r="L32" s="859"/>
      <c r="M32" s="859"/>
      <c r="N32" s="859"/>
      <c r="O32" s="859"/>
      <c r="P32" s="859"/>
      <c r="Q32" s="859"/>
      <c r="R32" s="859"/>
      <c r="S32" s="859"/>
      <c r="T32" s="859"/>
      <c r="U32" s="859"/>
      <c r="V32" s="859"/>
      <c r="W32" s="859"/>
      <c r="X32" s="859"/>
      <c r="Y32" s="859"/>
      <c r="Z32" s="859"/>
      <c r="AA32" s="859"/>
      <c r="AB32" s="859"/>
      <c r="AC32" s="859"/>
      <c r="AD32" s="859"/>
      <c r="AE32" s="859"/>
      <c r="AF32" s="859"/>
      <c r="AG32" s="859"/>
      <c r="AH32" s="859"/>
      <c r="AI32" s="859"/>
      <c r="AJ32" s="859"/>
      <c r="AK32" s="859"/>
      <c r="AL32" s="859"/>
      <c r="AM32" s="859"/>
      <c r="AN32" s="859"/>
      <c r="AO32" s="859"/>
      <c r="AP32" s="859"/>
      <c r="AQ32" s="859"/>
      <c r="AR32" s="859"/>
      <c r="AS32" s="859"/>
      <c r="AT32" s="859"/>
      <c r="AU32" s="859"/>
      <c r="AV32" s="859"/>
      <c r="AW32" s="859"/>
      <c r="AX32" s="859"/>
      <c r="AY32" s="859"/>
      <c r="AZ32" s="859"/>
      <c r="BA32" s="859"/>
      <c r="BB32" s="859"/>
      <c r="BC32" s="859"/>
      <c r="BD32" s="859"/>
      <c r="BE32" s="859"/>
      <c r="BF32" s="859"/>
      <c r="BG32" s="859"/>
      <c r="BH32" s="859"/>
      <c r="BI32" s="859"/>
      <c r="BJ32" s="859"/>
      <c r="BK32" s="860"/>
      <c r="BL32" s="843"/>
      <c r="BM32" s="844"/>
      <c r="BN32" s="844"/>
      <c r="BO32" s="844"/>
      <c r="BP32" s="844"/>
      <c r="BQ32" s="844"/>
      <c r="BR32" s="844"/>
      <c r="BS32" s="844"/>
      <c r="BT32" s="844"/>
      <c r="BU32" s="844"/>
      <c r="BV32" s="844"/>
      <c r="BW32" s="844"/>
      <c r="BX32" s="844"/>
      <c r="BY32" s="845"/>
      <c r="BZ32" s="843"/>
      <c r="CA32" s="844"/>
      <c r="CB32" s="844"/>
      <c r="CC32" s="844"/>
      <c r="CD32" s="844"/>
      <c r="CE32" s="844"/>
      <c r="CF32" s="844"/>
      <c r="CG32" s="844"/>
      <c r="CH32" s="844"/>
      <c r="CI32" s="844"/>
      <c r="CJ32" s="844"/>
      <c r="CK32" s="844"/>
      <c r="CL32" s="844"/>
      <c r="CM32" s="845"/>
      <c r="CN32" s="843"/>
      <c r="CO32" s="844"/>
      <c r="CP32" s="844"/>
      <c r="CQ32" s="844"/>
      <c r="CR32" s="844"/>
      <c r="CS32" s="844"/>
      <c r="CT32" s="844"/>
      <c r="CU32" s="844"/>
      <c r="CV32" s="844"/>
      <c r="CW32" s="844"/>
      <c r="CX32" s="844"/>
      <c r="CY32" s="844"/>
      <c r="CZ32" s="844"/>
      <c r="DA32" s="861"/>
    </row>
    <row r="33" spans="1:105" x14ac:dyDescent="0.2">
      <c r="A33" s="855" t="s">
        <v>25</v>
      </c>
      <c r="B33" s="856"/>
      <c r="C33" s="856"/>
      <c r="D33" s="856"/>
      <c r="E33" s="856"/>
      <c r="F33" s="856"/>
      <c r="G33" s="857"/>
      <c r="H33" s="858" t="s">
        <v>896</v>
      </c>
      <c r="I33" s="859"/>
      <c r="J33" s="859"/>
      <c r="K33" s="859"/>
      <c r="L33" s="859"/>
      <c r="M33" s="859"/>
      <c r="N33" s="859"/>
      <c r="O33" s="859"/>
      <c r="P33" s="859"/>
      <c r="Q33" s="859"/>
      <c r="R33" s="859"/>
      <c r="S33" s="859"/>
      <c r="T33" s="859"/>
      <c r="U33" s="859"/>
      <c r="V33" s="859"/>
      <c r="W33" s="859"/>
      <c r="X33" s="859"/>
      <c r="Y33" s="859"/>
      <c r="Z33" s="859"/>
      <c r="AA33" s="859"/>
      <c r="AB33" s="859"/>
      <c r="AC33" s="859"/>
      <c r="AD33" s="859"/>
      <c r="AE33" s="859"/>
      <c r="AF33" s="859"/>
      <c r="AG33" s="859"/>
      <c r="AH33" s="859"/>
      <c r="AI33" s="859"/>
      <c r="AJ33" s="859"/>
      <c r="AK33" s="859"/>
      <c r="AL33" s="859"/>
      <c r="AM33" s="859"/>
      <c r="AN33" s="859"/>
      <c r="AO33" s="859"/>
      <c r="AP33" s="859"/>
      <c r="AQ33" s="859"/>
      <c r="AR33" s="859"/>
      <c r="AS33" s="859"/>
      <c r="AT33" s="859"/>
      <c r="AU33" s="859"/>
      <c r="AV33" s="859"/>
      <c r="AW33" s="859"/>
      <c r="AX33" s="859"/>
      <c r="AY33" s="859"/>
      <c r="AZ33" s="859"/>
      <c r="BA33" s="859"/>
      <c r="BB33" s="859"/>
      <c r="BC33" s="859"/>
      <c r="BD33" s="859"/>
      <c r="BE33" s="859"/>
      <c r="BF33" s="859"/>
      <c r="BG33" s="859"/>
      <c r="BH33" s="859"/>
      <c r="BI33" s="859"/>
      <c r="BJ33" s="859"/>
      <c r="BK33" s="860"/>
      <c r="BL33" s="948">
        <f>0.339+0.159+2.064+0.966</f>
        <v>3.5280000000000005</v>
      </c>
      <c r="BM33" s="949"/>
      <c r="BN33" s="949"/>
      <c r="BO33" s="949"/>
      <c r="BP33" s="949"/>
      <c r="BQ33" s="949"/>
      <c r="BR33" s="949"/>
      <c r="BS33" s="949"/>
      <c r="BT33" s="949"/>
      <c r="BU33" s="949"/>
      <c r="BV33" s="949"/>
      <c r="BW33" s="949"/>
      <c r="BX33" s="949"/>
      <c r="BY33" s="950"/>
      <c r="BZ33" s="843">
        <v>5.99</v>
      </c>
      <c r="CA33" s="844"/>
      <c r="CB33" s="844"/>
      <c r="CC33" s="844"/>
      <c r="CD33" s="844"/>
      <c r="CE33" s="844"/>
      <c r="CF33" s="844"/>
      <c r="CG33" s="844"/>
      <c r="CH33" s="844"/>
      <c r="CI33" s="844"/>
      <c r="CJ33" s="844"/>
      <c r="CK33" s="844"/>
      <c r="CL33" s="844"/>
      <c r="CM33" s="845"/>
      <c r="CN33" s="843">
        <v>6.16</v>
      </c>
      <c r="CO33" s="844"/>
      <c r="CP33" s="844"/>
      <c r="CQ33" s="844"/>
      <c r="CR33" s="844"/>
      <c r="CS33" s="844"/>
      <c r="CT33" s="844"/>
      <c r="CU33" s="844"/>
      <c r="CV33" s="844"/>
      <c r="CW33" s="844"/>
      <c r="CX33" s="844"/>
      <c r="CY33" s="844"/>
      <c r="CZ33" s="844"/>
      <c r="DA33" s="861"/>
    </row>
    <row r="34" spans="1:105" x14ac:dyDescent="0.2">
      <c r="A34" s="855" t="s">
        <v>27</v>
      </c>
      <c r="B34" s="856"/>
      <c r="C34" s="856"/>
      <c r="D34" s="856"/>
      <c r="E34" s="856"/>
      <c r="F34" s="856"/>
      <c r="G34" s="857"/>
      <c r="H34" s="858" t="s">
        <v>571</v>
      </c>
      <c r="I34" s="859"/>
      <c r="J34" s="859"/>
      <c r="K34" s="859"/>
      <c r="L34" s="859"/>
      <c r="M34" s="859"/>
      <c r="N34" s="859"/>
      <c r="O34" s="859"/>
      <c r="P34" s="859"/>
      <c r="Q34" s="859"/>
      <c r="R34" s="859"/>
      <c r="S34" s="859"/>
      <c r="T34" s="859"/>
      <c r="U34" s="859"/>
      <c r="V34" s="859"/>
      <c r="W34" s="859"/>
      <c r="X34" s="859"/>
      <c r="Y34" s="859"/>
      <c r="Z34" s="859"/>
      <c r="AA34" s="859"/>
      <c r="AB34" s="859"/>
      <c r="AC34" s="859"/>
      <c r="AD34" s="859"/>
      <c r="AE34" s="859"/>
      <c r="AF34" s="859"/>
      <c r="AG34" s="859"/>
      <c r="AH34" s="859"/>
      <c r="AI34" s="859"/>
      <c r="AJ34" s="859"/>
      <c r="AK34" s="859"/>
      <c r="AL34" s="859"/>
      <c r="AM34" s="859"/>
      <c r="AN34" s="859"/>
      <c r="AO34" s="859"/>
      <c r="AP34" s="859"/>
      <c r="AQ34" s="859"/>
      <c r="AR34" s="859"/>
      <c r="AS34" s="859"/>
      <c r="AT34" s="859"/>
      <c r="AU34" s="859"/>
      <c r="AV34" s="859"/>
      <c r="AW34" s="859"/>
      <c r="AX34" s="859"/>
      <c r="AY34" s="859"/>
      <c r="AZ34" s="859"/>
      <c r="BA34" s="859"/>
      <c r="BB34" s="859"/>
      <c r="BC34" s="859"/>
      <c r="BD34" s="859"/>
      <c r="BE34" s="859"/>
      <c r="BF34" s="859"/>
      <c r="BG34" s="859"/>
      <c r="BH34" s="859"/>
      <c r="BI34" s="859"/>
      <c r="BJ34" s="859"/>
      <c r="BK34" s="860"/>
      <c r="BL34" s="948">
        <v>21.632999999999999</v>
      </c>
      <c r="BM34" s="949"/>
      <c r="BN34" s="949"/>
      <c r="BO34" s="949"/>
      <c r="BP34" s="949"/>
      <c r="BQ34" s="949"/>
      <c r="BR34" s="949"/>
      <c r="BS34" s="949"/>
      <c r="BT34" s="949"/>
      <c r="BU34" s="949"/>
      <c r="BV34" s="949"/>
      <c r="BW34" s="949"/>
      <c r="BX34" s="949"/>
      <c r="BY34" s="950"/>
      <c r="BZ34" s="843">
        <v>31.484999999999999</v>
      </c>
      <c r="CA34" s="844"/>
      <c r="CB34" s="844"/>
      <c r="CC34" s="844"/>
      <c r="CD34" s="844"/>
      <c r="CE34" s="844"/>
      <c r="CF34" s="844"/>
      <c r="CG34" s="844"/>
      <c r="CH34" s="844"/>
      <c r="CI34" s="844"/>
      <c r="CJ34" s="844"/>
      <c r="CK34" s="844"/>
      <c r="CL34" s="844"/>
      <c r="CM34" s="845"/>
      <c r="CN34" s="843">
        <f>BZ34</f>
        <v>31.484999999999999</v>
      </c>
      <c r="CO34" s="844"/>
      <c r="CP34" s="844"/>
      <c r="CQ34" s="844"/>
      <c r="CR34" s="844"/>
      <c r="CS34" s="844"/>
      <c r="CT34" s="844"/>
      <c r="CU34" s="844"/>
      <c r="CV34" s="844"/>
      <c r="CW34" s="844"/>
      <c r="CX34" s="844"/>
      <c r="CY34" s="844"/>
      <c r="CZ34" s="844"/>
      <c r="DA34" s="861"/>
    </row>
    <row r="35" spans="1:105" x14ac:dyDescent="0.2">
      <c r="A35" s="855" t="s">
        <v>28</v>
      </c>
      <c r="B35" s="856"/>
      <c r="C35" s="856"/>
      <c r="D35" s="856"/>
      <c r="E35" s="856"/>
      <c r="F35" s="856"/>
      <c r="G35" s="857"/>
      <c r="H35" s="858" t="s">
        <v>572</v>
      </c>
      <c r="I35" s="859"/>
      <c r="J35" s="859"/>
      <c r="K35" s="859"/>
      <c r="L35" s="859"/>
      <c r="M35" s="859"/>
      <c r="N35" s="859"/>
      <c r="O35" s="859"/>
      <c r="P35" s="859"/>
      <c r="Q35" s="859"/>
      <c r="R35" s="859"/>
      <c r="S35" s="859"/>
      <c r="T35" s="859"/>
      <c r="U35" s="859"/>
      <c r="V35" s="859"/>
      <c r="W35" s="859"/>
      <c r="X35" s="859"/>
      <c r="Y35" s="859"/>
      <c r="Z35" s="859"/>
      <c r="AA35" s="859"/>
      <c r="AB35" s="859"/>
      <c r="AC35" s="859"/>
      <c r="AD35" s="859"/>
      <c r="AE35" s="859"/>
      <c r="AF35" s="859"/>
      <c r="AG35" s="859"/>
      <c r="AH35" s="859"/>
      <c r="AI35" s="859"/>
      <c r="AJ35" s="859"/>
      <c r="AK35" s="859"/>
      <c r="AL35" s="859"/>
      <c r="AM35" s="859"/>
      <c r="AN35" s="859"/>
      <c r="AO35" s="859"/>
      <c r="AP35" s="859"/>
      <c r="AQ35" s="859"/>
      <c r="AR35" s="859"/>
      <c r="AS35" s="859"/>
      <c r="AT35" s="859"/>
      <c r="AU35" s="859"/>
      <c r="AV35" s="859"/>
      <c r="AW35" s="859"/>
      <c r="AX35" s="859"/>
      <c r="AY35" s="859"/>
      <c r="AZ35" s="859"/>
      <c r="BA35" s="859"/>
      <c r="BB35" s="859"/>
      <c r="BC35" s="859"/>
      <c r="BD35" s="859"/>
      <c r="BE35" s="859"/>
      <c r="BF35" s="859"/>
      <c r="BG35" s="859"/>
      <c r="BH35" s="859"/>
      <c r="BI35" s="859"/>
      <c r="BJ35" s="859"/>
      <c r="BK35" s="860"/>
      <c r="BL35" s="948"/>
      <c r="BM35" s="949"/>
      <c r="BN35" s="949"/>
      <c r="BO35" s="949"/>
      <c r="BP35" s="949"/>
      <c r="BQ35" s="949"/>
      <c r="BR35" s="949"/>
      <c r="BS35" s="949"/>
      <c r="BT35" s="949"/>
      <c r="BU35" s="949"/>
      <c r="BV35" s="949"/>
      <c r="BW35" s="949"/>
      <c r="BX35" s="949"/>
      <c r="BY35" s="950"/>
      <c r="BZ35" s="843"/>
      <c r="CA35" s="844"/>
      <c r="CB35" s="844"/>
      <c r="CC35" s="844"/>
      <c r="CD35" s="844"/>
      <c r="CE35" s="844"/>
      <c r="CF35" s="844"/>
      <c r="CG35" s="844"/>
      <c r="CH35" s="844"/>
      <c r="CI35" s="844"/>
      <c r="CJ35" s="844"/>
      <c r="CK35" s="844"/>
      <c r="CL35" s="844"/>
      <c r="CM35" s="845"/>
      <c r="CN35" s="843"/>
      <c r="CO35" s="844"/>
      <c r="CP35" s="844"/>
      <c r="CQ35" s="844"/>
      <c r="CR35" s="844"/>
      <c r="CS35" s="844"/>
      <c r="CT35" s="844"/>
      <c r="CU35" s="844"/>
      <c r="CV35" s="844"/>
      <c r="CW35" s="844"/>
      <c r="CX35" s="844"/>
      <c r="CY35" s="844"/>
      <c r="CZ35" s="844"/>
      <c r="DA35" s="861"/>
    </row>
    <row r="36" spans="1:105" ht="13.5" thickBot="1" x14ac:dyDescent="0.25">
      <c r="A36" s="869" t="s">
        <v>207</v>
      </c>
      <c r="B36" s="870"/>
      <c r="C36" s="870"/>
      <c r="D36" s="870"/>
      <c r="E36" s="870"/>
      <c r="F36" s="870"/>
      <c r="G36" s="871"/>
      <c r="H36" s="923" t="s">
        <v>897</v>
      </c>
      <c r="I36" s="924"/>
      <c r="J36" s="924"/>
      <c r="K36" s="924"/>
      <c r="L36" s="924"/>
      <c r="M36" s="924"/>
      <c r="N36" s="924"/>
      <c r="O36" s="924"/>
      <c r="P36" s="924"/>
      <c r="Q36" s="924"/>
      <c r="R36" s="924"/>
      <c r="S36" s="924"/>
      <c r="T36" s="924"/>
      <c r="U36" s="924"/>
      <c r="V36" s="924"/>
      <c r="W36" s="924"/>
      <c r="X36" s="924"/>
      <c r="Y36" s="924"/>
      <c r="Z36" s="924"/>
      <c r="AA36" s="924"/>
      <c r="AB36" s="924"/>
      <c r="AC36" s="924"/>
      <c r="AD36" s="924"/>
      <c r="AE36" s="924"/>
      <c r="AF36" s="924"/>
      <c r="AG36" s="924"/>
      <c r="AH36" s="924"/>
      <c r="AI36" s="924"/>
      <c r="AJ36" s="924"/>
      <c r="AK36" s="924"/>
      <c r="AL36" s="924"/>
      <c r="AM36" s="924"/>
      <c r="AN36" s="924"/>
      <c r="AO36" s="924"/>
      <c r="AP36" s="924"/>
      <c r="AQ36" s="924"/>
      <c r="AR36" s="924"/>
      <c r="AS36" s="924"/>
      <c r="AT36" s="924"/>
      <c r="AU36" s="924"/>
      <c r="AV36" s="924"/>
      <c r="AW36" s="924"/>
      <c r="AX36" s="924"/>
      <c r="AY36" s="924"/>
      <c r="AZ36" s="924"/>
      <c r="BA36" s="924"/>
      <c r="BB36" s="924"/>
      <c r="BC36" s="924"/>
      <c r="BD36" s="924"/>
      <c r="BE36" s="924"/>
      <c r="BF36" s="924"/>
      <c r="BG36" s="924"/>
      <c r="BH36" s="924"/>
      <c r="BI36" s="924"/>
      <c r="BJ36" s="924"/>
      <c r="BK36" s="925"/>
      <c r="BL36" s="930">
        <f>5.386-1.436-3.528+1.8</f>
        <v>2.2220000000000004</v>
      </c>
      <c r="BM36" s="931"/>
      <c r="BN36" s="931"/>
      <c r="BO36" s="931"/>
      <c r="BP36" s="931"/>
      <c r="BQ36" s="931"/>
      <c r="BR36" s="931"/>
      <c r="BS36" s="931"/>
      <c r="BT36" s="931"/>
      <c r="BU36" s="931"/>
      <c r="BV36" s="931"/>
      <c r="BW36" s="931"/>
      <c r="BX36" s="931"/>
      <c r="BY36" s="932"/>
      <c r="BZ36" s="930"/>
      <c r="CA36" s="931"/>
      <c r="CB36" s="931"/>
      <c r="CC36" s="931"/>
      <c r="CD36" s="931"/>
      <c r="CE36" s="931"/>
      <c r="CF36" s="931"/>
      <c r="CG36" s="931"/>
      <c r="CH36" s="931"/>
      <c r="CI36" s="931"/>
      <c r="CJ36" s="931"/>
      <c r="CK36" s="931"/>
      <c r="CL36" s="931"/>
      <c r="CM36" s="932"/>
      <c r="CN36" s="930"/>
      <c r="CO36" s="931"/>
      <c r="CP36" s="931"/>
      <c r="CQ36" s="931"/>
      <c r="CR36" s="931"/>
      <c r="CS36" s="931"/>
      <c r="CT36" s="931"/>
      <c r="CU36" s="931"/>
      <c r="CV36" s="931"/>
      <c r="CW36" s="931"/>
      <c r="CX36" s="931"/>
      <c r="CY36" s="931"/>
      <c r="CZ36" s="931"/>
      <c r="DA36" s="933"/>
    </row>
    <row r="37" spans="1:105" ht="13.5" thickBot="1" x14ac:dyDescent="0.25">
      <c r="A37" s="901" t="s">
        <v>573</v>
      </c>
      <c r="B37" s="902"/>
      <c r="C37" s="902"/>
      <c r="D37" s="902"/>
      <c r="E37" s="902"/>
      <c r="F37" s="902"/>
      <c r="G37" s="903"/>
      <c r="H37" s="934" t="s">
        <v>574</v>
      </c>
      <c r="I37" s="935"/>
      <c r="J37" s="935"/>
      <c r="K37" s="935"/>
      <c r="L37" s="935"/>
      <c r="M37" s="935"/>
      <c r="N37" s="935"/>
      <c r="O37" s="935"/>
      <c r="P37" s="935"/>
      <c r="Q37" s="935"/>
      <c r="R37" s="935"/>
      <c r="S37" s="935"/>
      <c r="T37" s="935"/>
      <c r="U37" s="935"/>
      <c r="V37" s="935"/>
      <c r="W37" s="935"/>
      <c r="X37" s="935"/>
      <c r="Y37" s="935"/>
      <c r="Z37" s="935"/>
      <c r="AA37" s="935"/>
      <c r="AB37" s="935"/>
      <c r="AC37" s="935"/>
      <c r="AD37" s="935"/>
      <c r="AE37" s="935"/>
      <c r="AF37" s="935"/>
      <c r="AG37" s="935"/>
      <c r="AH37" s="935"/>
      <c r="AI37" s="935"/>
      <c r="AJ37" s="935"/>
      <c r="AK37" s="935"/>
      <c r="AL37" s="935"/>
      <c r="AM37" s="935"/>
      <c r="AN37" s="935"/>
      <c r="AO37" s="935"/>
      <c r="AP37" s="935"/>
      <c r="AQ37" s="935"/>
      <c r="AR37" s="935"/>
      <c r="AS37" s="935"/>
      <c r="AT37" s="935"/>
      <c r="AU37" s="935"/>
      <c r="AV37" s="935"/>
      <c r="AW37" s="935"/>
      <c r="AX37" s="935"/>
      <c r="AY37" s="935"/>
      <c r="AZ37" s="935"/>
      <c r="BA37" s="935"/>
      <c r="BB37" s="935"/>
      <c r="BC37" s="935"/>
      <c r="BD37" s="935"/>
      <c r="BE37" s="935"/>
      <c r="BF37" s="935"/>
      <c r="BG37" s="935"/>
      <c r="BH37" s="935"/>
      <c r="BI37" s="935"/>
      <c r="BJ37" s="935"/>
      <c r="BK37" s="936"/>
      <c r="BL37" s="907">
        <f>BL15-BL21</f>
        <v>21.560400000000001</v>
      </c>
      <c r="BM37" s="941"/>
      <c r="BN37" s="941"/>
      <c r="BO37" s="941"/>
      <c r="BP37" s="941"/>
      <c r="BQ37" s="941"/>
      <c r="BR37" s="941"/>
      <c r="BS37" s="941"/>
      <c r="BT37" s="941"/>
      <c r="BU37" s="941"/>
      <c r="BV37" s="941"/>
      <c r="BW37" s="941"/>
      <c r="BX37" s="941"/>
      <c r="BY37" s="942"/>
      <c r="BZ37" s="907">
        <f>BZ15-BZ21</f>
        <v>-14.476328921568623</v>
      </c>
      <c r="CA37" s="941"/>
      <c r="CB37" s="941"/>
      <c r="CC37" s="941"/>
      <c r="CD37" s="941"/>
      <c r="CE37" s="941"/>
      <c r="CF37" s="941"/>
      <c r="CG37" s="941"/>
      <c r="CH37" s="941"/>
      <c r="CI37" s="941"/>
      <c r="CJ37" s="941"/>
      <c r="CK37" s="941"/>
      <c r="CL37" s="941"/>
      <c r="CM37" s="942"/>
      <c r="CN37" s="907">
        <f>CN15-CN21</f>
        <v>-18.919508627450966</v>
      </c>
      <c r="CO37" s="941"/>
      <c r="CP37" s="941"/>
      <c r="CQ37" s="941"/>
      <c r="CR37" s="941"/>
      <c r="CS37" s="941"/>
      <c r="CT37" s="941"/>
      <c r="CU37" s="941"/>
      <c r="CV37" s="941"/>
      <c r="CW37" s="941"/>
      <c r="CX37" s="941"/>
      <c r="CY37" s="941"/>
      <c r="CZ37" s="941"/>
      <c r="DA37" s="942"/>
    </row>
    <row r="38" spans="1:105" x14ac:dyDescent="0.2">
      <c r="A38" s="879" t="s">
        <v>575</v>
      </c>
      <c r="B38" s="880"/>
      <c r="C38" s="880"/>
      <c r="D38" s="880"/>
      <c r="E38" s="880"/>
      <c r="F38" s="880"/>
      <c r="G38" s="881"/>
      <c r="H38" s="917" t="s">
        <v>576</v>
      </c>
      <c r="I38" s="918"/>
      <c r="J38" s="918"/>
      <c r="K38" s="918"/>
      <c r="L38" s="918"/>
      <c r="M38" s="918"/>
      <c r="N38" s="918"/>
      <c r="O38" s="918"/>
      <c r="P38" s="918"/>
      <c r="Q38" s="918"/>
      <c r="R38" s="918"/>
      <c r="S38" s="918"/>
      <c r="T38" s="918"/>
      <c r="U38" s="918"/>
      <c r="V38" s="918"/>
      <c r="W38" s="918"/>
      <c r="X38" s="918"/>
      <c r="Y38" s="918"/>
      <c r="Z38" s="918"/>
      <c r="AA38" s="918"/>
      <c r="AB38" s="918"/>
      <c r="AC38" s="918"/>
      <c r="AD38" s="918"/>
      <c r="AE38" s="918"/>
      <c r="AF38" s="918"/>
      <c r="AG38" s="918"/>
      <c r="AH38" s="918"/>
      <c r="AI38" s="918"/>
      <c r="AJ38" s="918"/>
      <c r="AK38" s="918"/>
      <c r="AL38" s="918"/>
      <c r="AM38" s="918"/>
      <c r="AN38" s="918"/>
      <c r="AO38" s="918"/>
      <c r="AP38" s="918"/>
      <c r="AQ38" s="918"/>
      <c r="AR38" s="918"/>
      <c r="AS38" s="918"/>
      <c r="AT38" s="918"/>
      <c r="AU38" s="918"/>
      <c r="AV38" s="918"/>
      <c r="AW38" s="918"/>
      <c r="AX38" s="918"/>
      <c r="AY38" s="918"/>
      <c r="AZ38" s="918"/>
      <c r="BA38" s="918"/>
      <c r="BB38" s="918"/>
      <c r="BC38" s="918"/>
      <c r="BD38" s="918"/>
      <c r="BE38" s="918"/>
      <c r="BF38" s="918"/>
      <c r="BG38" s="918"/>
      <c r="BH38" s="918"/>
      <c r="BI38" s="918"/>
      <c r="BJ38" s="918"/>
      <c r="BK38" s="919"/>
      <c r="BL38" s="914">
        <f>BL39-BL43</f>
        <v>0</v>
      </c>
      <c r="BM38" s="939"/>
      <c r="BN38" s="939"/>
      <c r="BO38" s="939"/>
      <c r="BP38" s="939"/>
      <c r="BQ38" s="939"/>
      <c r="BR38" s="939"/>
      <c r="BS38" s="939"/>
      <c r="BT38" s="939"/>
      <c r="BU38" s="939"/>
      <c r="BV38" s="939"/>
      <c r="BW38" s="939"/>
      <c r="BX38" s="939"/>
      <c r="BY38" s="940"/>
      <c r="BZ38" s="914">
        <f t="shared" ref="BZ38" si="0">BZ39-BZ43</f>
        <v>0</v>
      </c>
      <c r="CA38" s="939"/>
      <c r="CB38" s="939"/>
      <c r="CC38" s="939"/>
      <c r="CD38" s="939"/>
      <c r="CE38" s="939"/>
      <c r="CF38" s="939"/>
      <c r="CG38" s="939"/>
      <c r="CH38" s="939"/>
      <c r="CI38" s="939"/>
      <c r="CJ38" s="939"/>
      <c r="CK38" s="939"/>
      <c r="CL38" s="939"/>
      <c r="CM38" s="940"/>
      <c r="CN38" s="914">
        <f t="shared" ref="CN38" si="1">CN39-CN43</f>
        <v>0</v>
      </c>
      <c r="CO38" s="939"/>
      <c r="CP38" s="939"/>
      <c r="CQ38" s="939"/>
      <c r="CR38" s="939"/>
      <c r="CS38" s="939"/>
      <c r="CT38" s="939"/>
      <c r="CU38" s="939"/>
      <c r="CV38" s="939"/>
      <c r="CW38" s="939"/>
      <c r="CX38" s="939"/>
      <c r="CY38" s="939"/>
      <c r="CZ38" s="939"/>
      <c r="DA38" s="940"/>
    </row>
    <row r="39" spans="1:105" x14ac:dyDescent="0.2">
      <c r="A39" s="855" t="s">
        <v>84</v>
      </c>
      <c r="B39" s="856"/>
      <c r="C39" s="856"/>
      <c r="D39" s="856"/>
      <c r="E39" s="856"/>
      <c r="F39" s="856"/>
      <c r="G39" s="857"/>
      <c r="H39" s="858" t="s">
        <v>577</v>
      </c>
      <c r="I39" s="859"/>
      <c r="J39" s="859"/>
      <c r="K39" s="859"/>
      <c r="L39" s="859"/>
      <c r="M39" s="859"/>
      <c r="N39" s="859"/>
      <c r="O39" s="859"/>
      <c r="P39" s="859"/>
      <c r="Q39" s="859"/>
      <c r="R39" s="859"/>
      <c r="S39" s="859"/>
      <c r="T39" s="859"/>
      <c r="U39" s="859"/>
      <c r="V39" s="859"/>
      <c r="W39" s="859"/>
      <c r="X39" s="859"/>
      <c r="Y39" s="859"/>
      <c r="Z39" s="859"/>
      <c r="AA39" s="859"/>
      <c r="AB39" s="859"/>
      <c r="AC39" s="859"/>
      <c r="AD39" s="859"/>
      <c r="AE39" s="859"/>
      <c r="AF39" s="859"/>
      <c r="AG39" s="859"/>
      <c r="AH39" s="859"/>
      <c r="AI39" s="859"/>
      <c r="AJ39" s="859"/>
      <c r="AK39" s="859"/>
      <c r="AL39" s="859"/>
      <c r="AM39" s="859"/>
      <c r="AN39" s="859"/>
      <c r="AO39" s="859"/>
      <c r="AP39" s="859"/>
      <c r="AQ39" s="859"/>
      <c r="AR39" s="859"/>
      <c r="AS39" s="859"/>
      <c r="AT39" s="859"/>
      <c r="AU39" s="859"/>
      <c r="AV39" s="859"/>
      <c r="AW39" s="859"/>
      <c r="AX39" s="859"/>
      <c r="AY39" s="859"/>
      <c r="AZ39" s="859"/>
      <c r="BA39" s="859"/>
      <c r="BB39" s="859"/>
      <c r="BC39" s="859"/>
      <c r="BD39" s="859"/>
      <c r="BE39" s="859"/>
      <c r="BF39" s="859"/>
      <c r="BG39" s="859"/>
      <c r="BH39" s="859"/>
      <c r="BI39" s="859"/>
      <c r="BJ39" s="859"/>
      <c r="BK39" s="860"/>
      <c r="BL39" s="843"/>
      <c r="BM39" s="844"/>
      <c r="BN39" s="844"/>
      <c r="BO39" s="844"/>
      <c r="BP39" s="844"/>
      <c r="BQ39" s="844"/>
      <c r="BR39" s="844"/>
      <c r="BS39" s="844"/>
      <c r="BT39" s="844"/>
      <c r="BU39" s="844"/>
      <c r="BV39" s="844"/>
      <c r="BW39" s="844"/>
      <c r="BX39" s="844"/>
      <c r="BY39" s="845"/>
      <c r="BZ39" s="843"/>
      <c r="CA39" s="844"/>
      <c r="CB39" s="844"/>
      <c r="CC39" s="844"/>
      <c r="CD39" s="844"/>
      <c r="CE39" s="844"/>
      <c r="CF39" s="844"/>
      <c r="CG39" s="844"/>
      <c r="CH39" s="844"/>
      <c r="CI39" s="844"/>
      <c r="CJ39" s="844"/>
      <c r="CK39" s="844"/>
      <c r="CL39" s="844"/>
      <c r="CM39" s="845"/>
      <c r="CN39" s="843"/>
      <c r="CO39" s="844"/>
      <c r="CP39" s="844"/>
      <c r="CQ39" s="844"/>
      <c r="CR39" s="844"/>
      <c r="CS39" s="844"/>
      <c r="CT39" s="844"/>
      <c r="CU39" s="844"/>
      <c r="CV39" s="844"/>
      <c r="CW39" s="844"/>
      <c r="CX39" s="844"/>
      <c r="CY39" s="844"/>
      <c r="CZ39" s="844"/>
      <c r="DA39" s="861"/>
    </row>
    <row r="40" spans="1:105" x14ac:dyDescent="0.2">
      <c r="A40" s="855"/>
      <c r="B40" s="856"/>
      <c r="C40" s="856"/>
      <c r="D40" s="856"/>
      <c r="E40" s="856"/>
      <c r="F40" s="856"/>
      <c r="G40" s="857"/>
      <c r="H40" s="858" t="s">
        <v>578</v>
      </c>
      <c r="I40" s="859"/>
      <c r="J40" s="859"/>
      <c r="K40" s="859"/>
      <c r="L40" s="859"/>
      <c r="M40" s="859"/>
      <c r="N40" s="859"/>
      <c r="O40" s="859"/>
      <c r="P40" s="859"/>
      <c r="Q40" s="859"/>
      <c r="R40" s="859"/>
      <c r="S40" s="859"/>
      <c r="T40" s="859"/>
      <c r="U40" s="859"/>
      <c r="V40" s="859"/>
      <c r="W40" s="859"/>
      <c r="X40" s="859"/>
      <c r="Y40" s="859"/>
      <c r="Z40" s="859"/>
      <c r="AA40" s="859"/>
      <c r="AB40" s="859"/>
      <c r="AC40" s="859"/>
      <c r="AD40" s="859"/>
      <c r="AE40" s="859"/>
      <c r="AF40" s="859"/>
      <c r="AG40" s="859"/>
      <c r="AH40" s="859"/>
      <c r="AI40" s="859"/>
      <c r="AJ40" s="859"/>
      <c r="AK40" s="859"/>
      <c r="AL40" s="859"/>
      <c r="AM40" s="859"/>
      <c r="AN40" s="859"/>
      <c r="AO40" s="859"/>
      <c r="AP40" s="859"/>
      <c r="AQ40" s="859"/>
      <c r="AR40" s="859"/>
      <c r="AS40" s="859"/>
      <c r="AT40" s="859"/>
      <c r="AU40" s="859"/>
      <c r="AV40" s="859"/>
      <c r="AW40" s="859"/>
      <c r="AX40" s="859"/>
      <c r="AY40" s="859"/>
      <c r="AZ40" s="859"/>
      <c r="BA40" s="859"/>
      <c r="BB40" s="859"/>
      <c r="BC40" s="859"/>
      <c r="BD40" s="859"/>
      <c r="BE40" s="859"/>
      <c r="BF40" s="859"/>
      <c r="BG40" s="859"/>
      <c r="BH40" s="859"/>
      <c r="BI40" s="859"/>
      <c r="BJ40" s="859"/>
      <c r="BK40" s="860"/>
      <c r="BL40" s="843"/>
      <c r="BM40" s="844"/>
      <c r="BN40" s="844"/>
      <c r="BO40" s="844"/>
      <c r="BP40" s="844"/>
      <c r="BQ40" s="844"/>
      <c r="BR40" s="844"/>
      <c r="BS40" s="844"/>
      <c r="BT40" s="844"/>
      <c r="BU40" s="844"/>
      <c r="BV40" s="844"/>
      <c r="BW40" s="844"/>
      <c r="BX40" s="844"/>
      <c r="BY40" s="845"/>
      <c r="BZ40" s="843"/>
      <c r="CA40" s="844"/>
      <c r="CB40" s="844"/>
      <c r="CC40" s="844"/>
      <c r="CD40" s="844"/>
      <c r="CE40" s="844"/>
      <c r="CF40" s="844"/>
      <c r="CG40" s="844"/>
      <c r="CH40" s="844"/>
      <c r="CI40" s="844"/>
      <c r="CJ40" s="844"/>
      <c r="CK40" s="844"/>
      <c r="CL40" s="844"/>
      <c r="CM40" s="845"/>
      <c r="CN40" s="843"/>
      <c r="CO40" s="844"/>
      <c r="CP40" s="844"/>
      <c r="CQ40" s="844"/>
      <c r="CR40" s="844"/>
      <c r="CS40" s="844"/>
      <c r="CT40" s="844"/>
      <c r="CU40" s="844"/>
      <c r="CV40" s="844"/>
      <c r="CW40" s="844"/>
      <c r="CX40" s="844"/>
      <c r="CY40" s="844"/>
      <c r="CZ40" s="844"/>
      <c r="DA40" s="861"/>
    </row>
    <row r="41" spans="1:105" ht="25.5" customHeight="1" x14ac:dyDescent="0.2">
      <c r="A41" s="855" t="s">
        <v>38</v>
      </c>
      <c r="B41" s="856"/>
      <c r="C41" s="856"/>
      <c r="D41" s="856"/>
      <c r="E41" s="856"/>
      <c r="F41" s="856"/>
      <c r="G41" s="857"/>
      <c r="H41" s="945" t="s">
        <v>579</v>
      </c>
      <c r="I41" s="946"/>
      <c r="J41" s="946"/>
      <c r="K41" s="946"/>
      <c r="L41" s="946"/>
      <c r="M41" s="946"/>
      <c r="N41" s="946"/>
      <c r="O41" s="946"/>
      <c r="P41" s="946"/>
      <c r="Q41" s="946"/>
      <c r="R41" s="946"/>
      <c r="S41" s="946"/>
      <c r="T41" s="946"/>
      <c r="U41" s="946"/>
      <c r="V41" s="946"/>
      <c r="W41" s="946"/>
      <c r="X41" s="946"/>
      <c r="Y41" s="946"/>
      <c r="Z41" s="946"/>
      <c r="AA41" s="946"/>
      <c r="AB41" s="946"/>
      <c r="AC41" s="946"/>
      <c r="AD41" s="946"/>
      <c r="AE41" s="946"/>
      <c r="AF41" s="946"/>
      <c r="AG41" s="946"/>
      <c r="AH41" s="946"/>
      <c r="AI41" s="946"/>
      <c r="AJ41" s="946"/>
      <c r="AK41" s="946"/>
      <c r="AL41" s="946"/>
      <c r="AM41" s="946"/>
      <c r="AN41" s="946"/>
      <c r="AO41" s="946"/>
      <c r="AP41" s="946"/>
      <c r="AQ41" s="946"/>
      <c r="AR41" s="946"/>
      <c r="AS41" s="946"/>
      <c r="AT41" s="946"/>
      <c r="AU41" s="946"/>
      <c r="AV41" s="946"/>
      <c r="AW41" s="946"/>
      <c r="AX41" s="946"/>
      <c r="AY41" s="946"/>
      <c r="AZ41" s="946"/>
      <c r="BA41" s="946"/>
      <c r="BB41" s="946"/>
      <c r="BC41" s="946"/>
      <c r="BD41" s="946"/>
      <c r="BE41" s="946"/>
      <c r="BF41" s="946"/>
      <c r="BG41" s="946"/>
      <c r="BH41" s="946"/>
      <c r="BI41" s="946"/>
      <c r="BJ41" s="946"/>
      <c r="BK41" s="947"/>
      <c r="BL41" s="843"/>
      <c r="BM41" s="844"/>
      <c r="BN41" s="844"/>
      <c r="BO41" s="844"/>
      <c r="BP41" s="844"/>
      <c r="BQ41" s="844"/>
      <c r="BR41" s="844"/>
      <c r="BS41" s="844"/>
      <c r="BT41" s="844"/>
      <c r="BU41" s="844"/>
      <c r="BV41" s="844"/>
      <c r="BW41" s="844"/>
      <c r="BX41" s="844"/>
      <c r="BY41" s="845"/>
      <c r="BZ41" s="843"/>
      <c r="CA41" s="844"/>
      <c r="CB41" s="844"/>
      <c r="CC41" s="844"/>
      <c r="CD41" s="844"/>
      <c r="CE41" s="844"/>
      <c r="CF41" s="844"/>
      <c r="CG41" s="844"/>
      <c r="CH41" s="844"/>
      <c r="CI41" s="844"/>
      <c r="CJ41" s="844"/>
      <c r="CK41" s="844"/>
      <c r="CL41" s="844"/>
      <c r="CM41" s="845"/>
      <c r="CN41" s="843"/>
      <c r="CO41" s="844"/>
      <c r="CP41" s="844"/>
      <c r="CQ41" s="844"/>
      <c r="CR41" s="844"/>
      <c r="CS41" s="844"/>
      <c r="CT41" s="844"/>
      <c r="CU41" s="844"/>
      <c r="CV41" s="844"/>
      <c r="CW41" s="844"/>
      <c r="CX41" s="844"/>
      <c r="CY41" s="844"/>
      <c r="CZ41" s="844"/>
      <c r="DA41" s="861"/>
    </row>
    <row r="42" spans="1:105" x14ac:dyDescent="0.2">
      <c r="A42" s="855" t="s">
        <v>43</v>
      </c>
      <c r="B42" s="856"/>
      <c r="C42" s="856"/>
      <c r="D42" s="856"/>
      <c r="E42" s="856"/>
      <c r="F42" s="856"/>
      <c r="G42" s="857"/>
      <c r="H42" s="858" t="s">
        <v>580</v>
      </c>
      <c r="I42" s="859"/>
      <c r="J42" s="859"/>
      <c r="K42" s="859"/>
      <c r="L42" s="859"/>
      <c r="M42" s="859"/>
      <c r="N42" s="859"/>
      <c r="O42" s="859"/>
      <c r="P42" s="859"/>
      <c r="Q42" s="859"/>
      <c r="R42" s="859"/>
      <c r="S42" s="859"/>
      <c r="T42" s="859"/>
      <c r="U42" s="859"/>
      <c r="V42" s="859"/>
      <c r="W42" s="859"/>
      <c r="X42" s="859"/>
      <c r="Y42" s="859"/>
      <c r="Z42" s="859"/>
      <c r="AA42" s="859"/>
      <c r="AB42" s="859"/>
      <c r="AC42" s="859"/>
      <c r="AD42" s="859"/>
      <c r="AE42" s="859"/>
      <c r="AF42" s="859"/>
      <c r="AG42" s="859"/>
      <c r="AH42" s="859"/>
      <c r="AI42" s="859"/>
      <c r="AJ42" s="859"/>
      <c r="AK42" s="859"/>
      <c r="AL42" s="859"/>
      <c r="AM42" s="859"/>
      <c r="AN42" s="859"/>
      <c r="AO42" s="859"/>
      <c r="AP42" s="859"/>
      <c r="AQ42" s="859"/>
      <c r="AR42" s="859"/>
      <c r="AS42" s="859"/>
      <c r="AT42" s="859"/>
      <c r="AU42" s="859"/>
      <c r="AV42" s="859"/>
      <c r="AW42" s="859"/>
      <c r="AX42" s="859"/>
      <c r="AY42" s="859"/>
      <c r="AZ42" s="859"/>
      <c r="BA42" s="859"/>
      <c r="BB42" s="859"/>
      <c r="BC42" s="859"/>
      <c r="BD42" s="859"/>
      <c r="BE42" s="859"/>
      <c r="BF42" s="859"/>
      <c r="BG42" s="859"/>
      <c r="BH42" s="859"/>
      <c r="BI42" s="859"/>
      <c r="BJ42" s="859"/>
      <c r="BK42" s="860"/>
      <c r="BL42" s="843"/>
      <c r="BM42" s="844"/>
      <c r="BN42" s="844"/>
      <c r="BO42" s="844"/>
      <c r="BP42" s="844"/>
      <c r="BQ42" s="844"/>
      <c r="BR42" s="844"/>
      <c r="BS42" s="844"/>
      <c r="BT42" s="844"/>
      <c r="BU42" s="844"/>
      <c r="BV42" s="844"/>
      <c r="BW42" s="844"/>
      <c r="BX42" s="844"/>
      <c r="BY42" s="845"/>
      <c r="BZ42" s="843"/>
      <c r="CA42" s="844"/>
      <c r="CB42" s="844"/>
      <c r="CC42" s="844"/>
      <c r="CD42" s="844"/>
      <c r="CE42" s="844"/>
      <c r="CF42" s="844"/>
      <c r="CG42" s="844"/>
      <c r="CH42" s="844"/>
      <c r="CI42" s="844"/>
      <c r="CJ42" s="844"/>
      <c r="CK42" s="844"/>
      <c r="CL42" s="844"/>
      <c r="CM42" s="845"/>
      <c r="CN42" s="843"/>
      <c r="CO42" s="844"/>
      <c r="CP42" s="844"/>
      <c r="CQ42" s="844"/>
      <c r="CR42" s="844"/>
      <c r="CS42" s="844"/>
      <c r="CT42" s="844"/>
      <c r="CU42" s="844"/>
      <c r="CV42" s="844"/>
      <c r="CW42" s="844"/>
      <c r="CX42" s="844"/>
      <c r="CY42" s="844"/>
      <c r="CZ42" s="844"/>
      <c r="DA42" s="861"/>
    </row>
    <row r="43" spans="1:105" x14ac:dyDescent="0.2">
      <c r="A43" s="855" t="s">
        <v>564</v>
      </c>
      <c r="B43" s="856"/>
      <c r="C43" s="856"/>
      <c r="D43" s="856"/>
      <c r="E43" s="856"/>
      <c r="F43" s="856"/>
      <c r="G43" s="857"/>
      <c r="H43" s="858" t="s">
        <v>581</v>
      </c>
      <c r="I43" s="859"/>
      <c r="J43" s="859"/>
      <c r="K43" s="859"/>
      <c r="L43" s="859"/>
      <c r="M43" s="859"/>
      <c r="N43" s="859"/>
      <c r="O43" s="859"/>
      <c r="P43" s="859"/>
      <c r="Q43" s="859"/>
      <c r="R43" s="859"/>
      <c r="S43" s="859"/>
      <c r="T43" s="859"/>
      <c r="U43" s="859"/>
      <c r="V43" s="859"/>
      <c r="W43" s="859"/>
      <c r="X43" s="859"/>
      <c r="Y43" s="859"/>
      <c r="Z43" s="859"/>
      <c r="AA43" s="859"/>
      <c r="AB43" s="859"/>
      <c r="AC43" s="859"/>
      <c r="AD43" s="859"/>
      <c r="AE43" s="859"/>
      <c r="AF43" s="859"/>
      <c r="AG43" s="859"/>
      <c r="AH43" s="859"/>
      <c r="AI43" s="859"/>
      <c r="AJ43" s="859"/>
      <c r="AK43" s="859"/>
      <c r="AL43" s="859"/>
      <c r="AM43" s="859"/>
      <c r="AN43" s="859"/>
      <c r="AO43" s="859"/>
      <c r="AP43" s="859"/>
      <c r="AQ43" s="859"/>
      <c r="AR43" s="859"/>
      <c r="AS43" s="859"/>
      <c r="AT43" s="859"/>
      <c r="AU43" s="859"/>
      <c r="AV43" s="859"/>
      <c r="AW43" s="859"/>
      <c r="AX43" s="859"/>
      <c r="AY43" s="859"/>
      <c r="AZ43" s="859"/>
      <c r="BA43" s="859"/>
      <c r="BB43" s="859"/>
      <c r="BC43" s="859"/>
      <c r="BD43" s="859"/>
      <c r="BE43" s="859"/>
      <c r="BF43" s="859"/>
      <c r="BG43" s="859"/>
      <c r="BH43" s="859"/>
      <c r="BI43" s="859"/>
      <c r="BJ43" s="859"/>
      <c r="BK43" s="860"/>
      <c r="BL43" s="843">
        <v>0</v>
      </c>
      <c r="BM43" s="844"/>
      <c r="BN43" s="844"/>
      <c r="BO43" s="844"/>
      <c r="BP43" s="844"/>
      <c r="BQ43" s="844"/>
      <c r="BR43" s="844"/>
      <c r="BS43" s="844"/>
      <c r="BT43" s="844"/>
      <c r="BU43" s="844"/>
      <c r="BV43" s="844"/>
      <c r="BW43" s="844"/>
      <c r="BX43" s="844"/>
      <c r="BY43" s="845"/>
      <c r="BZ43" s="843">
        <f>BL43*1.05</f>
        <v>0</v>
      </c>
      <c r="CA43" s="844"/>
      <c r="CB43" s="844"/>
      <c r="CC43" s="844"/>
      <c r="CD43" s="844"/>
      <c r="CE43" s="844"/>
      <c r="CF43" s="844"/>
      <c r="CG43" s="844"/>
      <c r="CH43" s="844"/>
      <c r="CI43" s="844"/>
      <c r="CJ43" s="844"/>
      <c r="CK43" s="844"/>
      <c r="CL43" s="844"/>
      <c r="CM43" s="845"/>
      <c r="CN43" s="843">
        <f>BZ43*1.05</f>
        <v>0</v>
      </c>
      <c r="CO43" s="844"/>
      <c r="CP43" s="844"/>
      <c r="CQ43" s="844"/>
      <c r="CR43" s="844"/>
      <c r="CS43" s="844"/>
      <c r="CT43" s="844"/>
      <c r="CU43" s="844"/>
      <c r="CV43" s="844"/>
      <c r="CW43" s="844"/>
      <c r="CX43" s="844"/>
      <c r="CY43" s="844"/>
      <c r="CZ43" s="844"/>
      <c r="DA43" s="845"/>
    </row>
    <row r="44" spans="1:105" x14ac:dyDescent="0.2">
      <c r="A44" s="855"/>
      <c r="B44" s="856"/>
      <c r="C44" s="856"/>
      <c r="D44" s="856"/>
      <c r="E44" s="856"/>
      <c r="F44" s="856"/>
      <c r="G44" s="857"/>
      <c r="H44" s="858" t="s">
        <v>578</v>
      </c>
      <c r="I44" s="859"/>
      <c r="J44" s="859"/>
      <c r="K44" s="859"/>
      <c r="L44" s="859"/>
      <c r="M44" s="859"/>
      <c r="N44" s="859"/>
      <c r="O44" s="859"/>
      <c r="P44" s="859"/>
      <c r="Q44" s="859"/>
      <c r="R44" s="859"/>
      <c r="S44" s="859"/>
      <c r="T44" s="859"/>
      <c r="U44" s="859"/>
      <c r="V44" s="859"/>
      <c r="W44" s="859"/>
      <c r="X44" s="859"/>
      <c r="Y44" s="859"/>
      <c r="Z44" s="859"/>
      <c r="AA44" s="859"/>
      <c r="AB44" s="859"/>
      <c r="AC44" s="859"/>
      <c r="AD44" s="859"/>
      <c r="AE44" s="859"/>
      <c r="AF44" s="859"/>
      <c r="AG44" s="859"/>
      <c r="AH44" s="859"/>
      <c r="AI44" s="859"/>
      <c r="AJ44" s="859"/>
      <c r="AK44" s="859"/>
      <c r="AL44" s="859"/>
      <c r="AM44" s="859"/>
      <c r="AN44" s="859"/>
      <c r="AO44" s="859"/>
      <c r="AP44" s="859"/>
      <c r="AQ44" s="859"/>
      <c r="AR44" s="859"/>
      <c r="AS44" s="859"/>
      <c r="AT44" s="859"/>
      <c r="AU44" s="859"/>
      <c r="AV44" s="859"/>
      <c r="AW44" s="859"/>
      <c r="AX44" s="859"/>
      <c r="AY44" s="859"/>
      <c r="AZ44" s="859"/>
      <c r="BA44" s="859"/>
      <c r="BB44" s="859"/>
      <c r="BC44" s="859"/>
      <c r="BD44" s="859"/>
      <c r="BE44" s="859"/>
      <c r="BF44" s="859"/>
      <c r="BG44" s="859"/>
      <c r="BH44" s="859"/>
      <c r="BI44" s="859"/>
      <c r="BJ44" s="859"/>
      <c r="BK44" s="860"/>
      <c r="BL44" s="843"/>
      <c r="BM44" s="844"/>
      <c r="BN44" s="844"/>
      <c r="BO44" s="844"/>
      <c r="BP44" s="844"/>
      <c r="BQ44" s="844"/>
      <c r="BR44" s="844"/>
      <c r="BS44" s="844"/>
      <c r="BT44" s="844"/>
      <c r="BU44" s="844"/>
      <c r="BV44" s="844"/>
      <c r="BW44" s="844"/>
      <c r="BX44" s="844"/>
      <c r="BY44" s="845"/>
      <c r="BZ44" s="843"/>
      <c r="CA44" s="844"/>
      <c r="CB44" s="844"/>
      <c r="CC44" s="844"/>
      <c r="CD44" s="844"/>
      <c r="CE44" s="844"/>
      <c r="CF44" s="844"/>
      <c r="CG44" s="844"/>
      <c r="CH44" s="844"/>
      <c r="CI44" s="844"/>
      <c r="CJ44" s="844"/>
      <c r="CK44" s="844"/>
      <c r="CL44" s="844"/>
      <c r="CM44" s="845"/>
      <c r="CN44" s="843"/>
      <c r="CO44" s="844"/>
      <c r="CP44" s="844"/>
      <c r="CQ44" s="844"/>
      <c r="CR44" s="844"/>
      <c r="CS44" s="844"/>
      <c r="CT44" s="844"/>
      <c r="CU44" s="844"/>
      <c r="CV44" s="844"/>
      <c r="CW44" s="844"/>
      <c r="CX44" s="844"/>
      <c r="CY44" s="844"/>
      <c r="CZ44" s="844"/>
      <c r="DA44" s="861"/>
    </row>
    <row r="45" spans="1:105" ht="13.5" thickBot="1" x14ac:dyDescent="0.25">
      <c r="A45" s="869" t="s">
        <v>582</v>
      </c>
      <c r="B45" s="870"/>
      <c r="C45" s="870"/>
      <c r="D45" s="870"/>
      <c r="E45" s="870"/>
      <c r="F45" s="870"/>
      <c r="G45" s="871"/>
      <c r="H45" s="923" t="s">
        <v>583</v>
      </c>
      <c r="I45" s="924"/>
      <c r="J45" s="924"/>
      <c r="K45" s="924"/>
      <c r="L45" s="924"/>
      <c r="M45" s="924"/>
      <c r="N45" s="924"/>
      <c r="O45" s="924"/>
      <c r="P45" s="924"/>
      <c r="Q45" s="924"/>
      <c r="R45" s="924"/>
      <c r="S45" s="924"/>
      <c r="T45" s="924"/>
      <c r="U45" s="924"/>
      <c r="V45" s="924"/>
      <c r="W45" s="924"/>
      <c r="X45" s="924"/>
      <c r="Y45" s="924"/>
      <c r="Z45" s="924"/>
      <c r="AA45" s="924"/>
      <c r="AB45" s="924"/>
      <c r="AC45" s="924"/>
      <c r="AD45" s="924"/>
      <c r="AE45" s="924"/>
      <c r="AF45" s="924"/>
      <c r="AG45" s="924"/>
      <c r="AH45" s="924"/>
      <c r="AI45" s="924"/>
      <c r="AJ45" s="924"/>
      <c r="AK45" s="924"/>
      <c r="AL45" s="924"/>
      <c r="AM45" s="924"/>
      <c r="AN45" s="924"/>
      <c r="AO45" s="924"/>
      <c r="AP45" s="924"/>
      <c r="AQ45" s="924"/>
      <c r="AR45" s="924"/>
      <c r="AS45" s="924"/>
      <c r="AT45" s="924"/>
      <c r="AU45" s="924"/>
      <c r="AV45" s="924"/>
      <c r="AW45" s="924"/>
      <c r="AX45" s="924"/>
      <c r="AY45" s="924"/>
      <c r="AZ45" s="924"/>
      <c r="BA45" s="924"/>
      <c r="BB45" s="924"/>
      <c r="BC45" s="924"/>
      <c r="BD45" s="924"/>
      <c r="BE45" s="924"/>
      <c r="BF45" s="924"/>
      <c r="BG45" s="924"/>
      <c r="BH45" s="924"/>
      <c r="BI45" s="924"/>
      <c r="BJ45" s="924"/>
      <c r="BK45" s="925"/>
      <c r="BL45" s="930"/>
      <c r="BM45" s="931"/>
      <c r="BN45" s="931"/>
      <c r="BO45" s="931"/>
      <c r="BP45" s="931"/>
      <c r="BQ45" s="931"/>
      <c r="BR45" s="931"/>
      <c r="BS45" s="931"/>
      <c r="BT45" s="931"/>
      <c r="BU45" s="931"/>
      <c r="BV45" s="931"/>
      <c r="BW45" s="931"/>
      <c r="BX45" s="931"/>
      <c r="BY45" s="932"/>
      <c r="BZ45" s="930"/>
      <c r="CA45" s="931"/>
      <c r="CB45" s="931"/>
      <c r="CC45" s="931"/>
      <c r="CD45" s="931"/>
      <c r="CE45" s="931"/>
      <c r="CF45" s="931"/>
      <c r="CG45" s="931"/>
      <c r="CH45" s="931"/>
      <c r="CI45" s="931"/>
      <c r="CJ45" s="931"/>
      <c r="CK45" s="931"/>
      <c r="CL45" s="931"/>
      <c r="CM45" s="932"/>
      <c r="CN45" s="930"/>
      <c r="CO45" s="931"/>
      <c r="CP45" s="931"/>
      <c r="CQ45" s="931"/>
      <c r="CR45" s="931"/>
      <c r="CS45" s="931"/>
      <c r="CT45" s="931"/>
      <c r="CU45" s="931"/>
      <c r="CV45" s="931"/>
      <c r="CW45" s="931"/>
      <c r="CX45" s="931"/>
      <c r="CY45" s="931"/>
      <c r="CZ45" s="931"/>
      <c r="DA45" s="933"/>
    </row>
    <row r="46" spans="1:105" ht="13.5" thickBot="1" x14ac:dyDescent="0.25">
      <c r="A46" s="901" t="s">
        <v>584</v>
      </c>
      <c r="B46" s="902"/>
      <c r="C46" s="902"/>
      <c r="D46" s="902"/>
      <c r="E46" s="902"/>
      <c r="F46" s="902"/>
      <c r="G46" s="903"/>
      <c r="H46" s="934" t="s">
        <v>585</v>
      </c>
      <c r="I46" s="935"/>
      <c r="J46" s="935"/>
      <c r="K46" s="935"/>
      <c r="L46" s="935"/>
      <c r="M46" s="935"/>
      <c r="N46" s="935"/>
      <c r="O46" s="935"/>
      <c r="P46" s="935"/>
      <c r="Q46" s="935"/>
      <c r="R46" s="935"/>
      <c r="S46" s="935"/>
      <c r="T46" s="935"/>
      <c r="U46" s="935"/>
      <c r="V46" s="935"/>
      <c r="W46" s="935"/>
      <c r="X46" s="935"/>
      <c r="Y46" s="935"/>
      <c r="Z46" s="935"/>
      <c r="AA46" s="935"/>
      <c r="AB46" s="935"/>
      <c r="AC46" s="935"/>
      <c r="AD46" s="935"/>
      <c r="AE46" s="935"/>
      <c r="AF46" s="935"/>
      <c r="AG46" s="935"/>
      <c r="AH46" s="935"/>
      <c r="AI46" s="935"/>
      <c r="AJ46" s="935"/>
      <c r="AK46" s="935"/>
      <c r="AL46" s="935"/>
      <c r="AM46" s="935"/>
      <c r="AN46" s="935"/>
      <c r="AO46" s="935"/>
      <c r="AP46" s="935"/>
      <c r="AQ46" s="935"/>
      <c r="AR46" s="935"/>
      <c r="AS46" s="935"/>
      <c r="AT46" s="935"/>
      <c r="AU46" s="935"/>
      <c r="AV46" s="935"/>
      <c r="AW46" s="935"/>
      <c r="AX46" s="935"/>
      <c r="AY46" s="935"/>
      <c r="AZ46" s="935"/>
      <c r="BA46" s="935"/>
      <c r="BB46" s="935"/>
      <c r="BC46" s="935"/>
      <c r="BD46" s="935"/>
      <c r="BE46" s="935"/>
      <c r="BF46" s="935"/>
      <c r="BG46" s="935"/>
      <c r="BH46" s="935"/>
      <c r="BI46" s="935"/>
      <c r="BJ46" s="935"/>
      <c r="BK46" s="936"/>
      <c r="BL46" s="907">
        <f>BL37+BL38</f>
        <v>21.560400000000001</v>
      </c>
      <c r="BM46" s="941"/>
      <c r="BN46" s="941"/>
      <c r="BO46" s="941"/>
      <c r="BP46" s="941"/>
      <c r="BQ46" s="941"/>
      <c r="BR46" s="941"/>
      <c r="BS46" s="941"/>
      <c r="BT46" s="941"/>
      <c r="BU46" s="941"/>
      <c r="BV46" s="941"/>
      <c r="BW46" s="941"/>
      <c r="BX46" s="941"/>
      <c r="BY46" s="942"/>
      <c r="BZ46" s="907">
        <f>BZ37-BZ38</f>
        <v>-14.476328921568623</v>
      </c>
      <c r="CA46" s="941"/>
      <c r="CB46" s="941"/>
      <c r="CC46" s="941"/>
      <c r="CD46" s="941"/>
      <c r="CE46" s="941"/>
      <c r="CF46" s="941"/>
      <c r="CG46" s="941"/>
      <c r="CH46" s="941"/>
      <c r="CI46" s="941"/>
      <c r="CJ46" s="941"/>
      <c r="CK46" s="941"/>
      <c r="CL46" s="941"/>
      <c r="CM46" s="942"/>
      <c r="CN46" s="907">
        <f>CN37-CN38</f>
        <v>-18.919508627450966</v>
      </c>
      <c r="CO46" s="941"/>
      <c r="CP46" s="941"/>
      <c r="CQ46" s="941"/>
      <c r="CR46" s="941"/>
      <c r="CS46" s="941"/>
      <c r="CT46" s="941"/>
      <c r="CU46" s="941"/>
      <c r="CV46" s="941"/>
      <c r="CW46" s="941"/>
      <c r="CX46" s="941"/>
      <c r="CY46" s="941"/>
      <c r="CZ46" s="941"/>
      <c r="DA46" s="942"/>
    </row>
    <row r="47" spans="1:105" ht="13.5" thickBot="1" x14ac:dyDescent="0.25">
      <c r="A47" s="901" t="s">
        <v>586</v>
      </c>
      <c r="B47" s="902"/>
      <c r="C47" s="902"/>
      <c r="D47" s="902"/>
      <c r="E47" s="902"/>
      <c r="F47" s="902"/>
      <c r="G47" s="903"/>
      <c r="H47" s="934" t="s">
        <v>587</v>
      </c>
      <c r="I47" s="935"/>
      <c r="J47" s="935"/>
      <c r="K47" s="935"/>
      <c r="L47" s="935"/>
      <c r="M47" s="935"/>
      <c r="N47" s="935"/>
      <c r="O47" s="935"/>
      <c r="P47" s="935"/>
      <c r="Q47" s="935"/>
      <c r="R47" s="935"/>
      <c r="S47" s="935"/>
      <c r="T47" s="935"/>
      <c r="U47" s="935"/>
      <c r="V47" s="935"/>
      <c r="W47" s="935"/>
      <c r="X47" s="935"/>
      <c r="Y47" s="935"/>
      <c r="Z47" s="935"/>
      <c r="AA47" s="935"/>
      <c r="AB47" s="935"/>
      <c r="AC47" s="935"/>
      <c r="AD47" s="935"/>
      <c r="AE47" s="935"/>
      <c r="AF47" s="935"/>
      <c r="AG47" s="935"/>
      <c r="AH47" s="935"/>
      <c r="AI47" s="935"/>
      <c r="AJ47" s="935"/>
      <c r="AK47" s="935"/>
      <c r="AL47" s="935"/>
      <c r="AM47" s="935"/>
      <c r="AN47" s="935"/>
      <c r="AO47" s="935"/>
      <c r="AP47" s="935"/>
      <c r="AQ47" s="935"/>
      <c r="AR47" s="935"/>
      <c r="AS47" s="935"/>
      <c r="AT47" s="935"/>
      <c r="AU47" s="935"/>
      <c r="AV47" s="935"/>
      <c r="AW47" s="935"/>
      <c r="AX47" s="935"/>
      <c r="AY47" s="935"/>
      <c r="AZ47" s="935"/>
      <c r="BA47" s="935"/>
      <c r="BB47" s="935"/>
      <c r="BC47" s="935"/>
      <c r="BD47" s="935"/>
      <c r="BE47" s="935"/>
      <c r="BF47" s="935"/>
      <c r="BG47" s="935"/>
      <c r="BH47" s="935"/>
      <c r="BI47" s="935"/>
      <c r="BJ47" s="935"/>
      <c r="BK47" s="936"/>
      <c r="BL47" s="907">
        <f>BL46*0.2</f>
        <v>4.3120800000000008</v>
      </c>
      <c r="BM47" s="941"/>
      <c r="BN47" s="941"/>
      <c r="BO47" s="941"/>
      <c r="BP47" s="941"/>
      <c r="BQ47" s="941"/>
      <c r="BR47" s="941"/>
      <c r="BS47" s="941"/>
      <c r="BT47" s="941"/>
      <c r="BU47" s="941"/>
      <c r="BV47" s="941"/>
      <c r="BW47" s="941"/>
      <c r="BX47" s="941"/>
      <c r="BY47" s="942"/>
      <c r="BZ47" s="907">
        <v>0</v>
      </c>
      <c r="CA47" s="941"/>
      <c r="CB47" s="941"/>
      <c r="CC47" s="941"/>
      <c r="CD47" s="941"/>
      <c r="CE47" s="941"/>
      <c r="CF47" s="941"/>
      <c r="CG47" s="941"/>
      <c r="CH47" s="941"/>
      <c r="CI47" s="941"/>
      <c r="CJ47" s="941"/>
      <c r="CK47" s="941"/>
      <c r="CL47" s="941"/>
      <c r="CM47" s="942"/>
      <c r="CN47" s="907">
        <v>0</v>
      </c>
      <c r="CO47" s="941"/>
      <c r="CP47" s="941"/>
      <c r="CQ47" s="941"/>
      <c r="CR47" s="941"/>
      <c r="CS47" s="941"/>
      <c r="CT47" s="941"/>
      <c r="CU47" s="941"/>
      <c r="CV47" s="941"/>
      <c r="CW47" s="941"/>
      <c r="CX47" s="941"/>
      <c r="CY47" s="941"/>
      <c r="CZ47" s="941"/>
      <c r="DA47" s="942"/>
    </row>
    <row r="48" spans="1:105" ht="13.5" thickBot="1" x14ac:dyDescent="0.25">
      <c r="A48" s="901" t="s">
        <v>588</v>
      </c>
      <c r="B48" s="902"/>
      <c r="C48" s="902"/>
      <c r="D48" s="902"/>
      <c r="E48" s="902"/>
      <c r="F48" s="902"/>
      <c r="G48" s="903"/>
      <c r="H48" s="934" t="s">
        <v>589</v>
      </c>
      <c r="I48" s="935"/>
      <c r="J48" s="935"/>
      <c r="K48" s="935"/>
      <c r="L48" s="935"/>
      <c r="M48" s="935"/>
      <c r="N48" s="935"/>
      <c r="O48" s="935"/>
      <c r="P48" s="935"/>
      <c r="Q48" s="935"/>
      <c r="R48" s="935"/>
      <c r="S48" s="935"/>
      <c r="T48" s="935"/>
      <c r="U48" s="935"/>
      <c r="V48" s="935"/>
      <c r="W48" s="935"/>
      <c r="X48" s="935"/>
      <c r="Y48" s="935"/>
      <c r="Z48" s="935"/>
      <c r="AA48" s="935"/>
      <c r="AB48" s="935"/>
      <c r="AC48" s="935"/>
      <c r="AD48" s="935"/>
      <c r="AE48" s="935"/>
      <c r="AF48" s="935"/>
      <c r="AG48" s="935"/>
      <c r="AH48" s="935"/>
      <c r="AI48" s="935"/>
      <c r="AJ48" s="935"/>
      <c r="AK48" s="935"/>
      <c r="AL48" s="935"/>
      <c r="AM48" s="935"/>
      <c r="AN48" s="935"/>
      <c r="AO48" s="935"/>
      <c r="AP48" s="935"/>
      <c r="AQ48" s="935"/>
      <c r="AR48" s="935"/>
      <c r="AS48" s="935"/>
      <c r="AT48" s="935"/>
      <c r="AU48" s="935"/>
      <c r="AV48" s="935"/>
      <c r="AW48" s="935"/>
      <c r="AX48" s="935"/>
      <c r="AY48" s="935"/>
      <c r="AZ48" s="935"/>
      <c r="BA48" s="935"/>
      <c r="BB48" s="935"/>
      <c r="BC48" s="935"/>
      <c r="BD48" s="935"/>
      <c r="BE48" s="935"/>
      <c r="BF48" s="935"/>
      <c r="BG48" s="935"/>
      <c r="BH48" s="935"/>
      <c r="BI48" s="935"/>
      <c r="BJ48" s="935"/>
      <c r="BK48" s="936"/>
      <c r="BL48" s="907">
        <f>BL46-BL47</f>
        <v>17.24832</v>
      </c>
      <c r="BM48" s="941"/>
      <c r="BN48" s="941"/>
      <c r="BO48" s="941"/>
      <c r="BP48" s="941"/>
      <c r="BQ48" s="941"/>
      <c r="BR48" s="941"/>
      <c r="BS48" s="941"/>
      <c r="BT48" s="941"/>
      <c r="BU48" s="941"/>
      <c r="BV48" s="941"/>
      <c r="BW48" s="941"/>
      <c r="BX48" s="941"/>
      <c r="BY48" s="942"/>
      <c r="BZ48" s="907">
        <f>BZ46-BZ47</f>
        <v>-14.476328921568623</v>
      </c>
      <c r="CA48" s="941"/>
      <c r="CB48" s="941"/>
      <c r="CC48" s="941"/>
      <c r="CD48" s="941"/>
      <c r="CE48" s="941"/>
      <c r="CF48" s="941"/>
      <c r="CG48" s="941"/>
      <c r="CH48" s="941"/>
      <c r="CI48" s="941"/>
      <c r="CJ48" s="941"/>
      <c r="CK48" s="941"/>
      <c r="CL48" s="941"/>
      <c r="CM48" s="942"/>
      <c r="CN48" s="907">
        <f>CN46-CN47</f>
        <v>-18.919508627450966</v>
      </c>
      <c r="CO48" s="941"/>
      <c r="CP48" s="941"/>
      <c r="CQ48" s="941"/>
      <c r="CR48" s="941"/>
      <c r="CS48" s="941"/>
      <c r="CT48" s="941"/>
      <c r="CU48" s="941"/>
      <c r="CV48" s="941"/>
      <c r="CW48" s="941"/>
      <c r="CX48" s="941"/>
      <c r="CY48" s="941"/>
      <c r="CZ48" s="941"/>
      <c r="DA48" s="942"/>
    </row>
    <row r="49" spans="1:105" x14ac:dyDescent="0.2">
      <c r="A49" s="879" t="s">
        <v>590</v>
      </c>
      <c r="B49" s="880"/>
      <c r="C49" s="880"/>
      <c r="D49" s="880"/>
      <c r="E49" s="880"/>
      <c r="F49" s="880"/>
      <c r="G49" s="881"/>
      <c r="H49" s="917" t="s">
        <v>591</v>
      </c>
      <c r="I49" s="918"/>
      <c r="J49" s="918"/>
      <c r="K49" s="918"/>
      <c r="L49" s="918"/>
      <c r="M49" s="918"/>
      <c r="N49" s="918"/>
      <c r="O49" s="918"/>
      <c r="P49" s="918"/>
      <c r="Q49" s="918"/>
      <c r="R49" s="918"/>
      <c r="S49" s="918"/>
      <c r="T49" s="918"/>
      <c r="U49" s="918"/>
      <c r="V49" s="918"/>
      <c r="W49" s="918"/>
      <c r="X49" s="918"/>
      <c r="Y49" s="918"/>
      <c r="Z49" s="918"/>
      <c r="AA49" s="918"/>
      <c r="AB49" s="918"/>
      <c r="AC49" s="918"/>
      <c r="AD49" s="918"/>
      <c r="AE49" s="918"/>
      <c r="AF49" s="918"/>
      <c r="AG49" s="918"/>
      <c r="AH49" s="918"/>
      <c r="AI49" s="918"/>
      <c r="AJ49" s="918"/>
      <c r="AK49" s="918"/>
      <c r="AL49" s="918"/>
      <c r="AM49" s="918"/>
      <c r="AN49" s="918"/>
      <c r="AO49" s="918"/>
      <c r="AP49" s="918"/>
      <c r="AQ49" s="918"/>
      <c r="AR49" s="918"/>
      <c r="AS49" s="918"/>
      <c r="AT49" s="918"/>
      <c r="AU49" s="918"/>
      <c r="AV49" s="918"/>
      <c r="AW49" s="918"/>
      <c r="AX49" s="918"/>
      <c r="AY49" s="918"/>
      <c r="AZ49" s="918"/>
      <c r="BA49" s="918"/>
      <c r="BB49" s="918"/>
      <c r="BC49" s="918"/>
      <c r="BD49" s="918"/>
      <c r="BE49" s="918"/>
      <c r="BF49" s="918"/>
      <c r="BG49" s="918"/>
      <c r="BH49" s="918"/>
      <c r="BI49" s="918"/>
      <c r="BJ49" s="918"/>
      <c r="BK49" s="919"/>
      <c r="BL49" s="914"/>
      <c r="BM49" s="939"/>
      <c r="BN49" s="939"/>
      <c r="BO49" s="939"/>
      <c r="BP49" s="939"/>
      <c r="BQ49" s="939"/>
      <c r="BR49" s="939"/>
      <c r="BS49" s="939"/>
      <c r="BT49" s="939"/>
      <c r="BU49" s="939"/>
      <c r="BV49" s="939"/>
      <c r="BW49" s="939"/>
      <c r="BX49" s="939"/>
      <c r="BY49" s="940"/>
      <c r="BZ49" s="914"/>
      <c r="CA49" s="939"/>
      <c r="CB49" s="939"/>
      <c r="CC49" s="939"/>
      <c r="CD49" s="939"/>
      <c r="CE49" s="939"/>
      <c r="CF49" s="939"/>
      <c r="CG49" s="939"/>
      <c r="CH49" s="939"/>
      <c r="CI49" s="939"/>
      <c r="CJ49" s="939"/>
      <c r="CK49" s="939"/>
      <c r="CL49" s="939"/>
      <c r="CM49" s="940"/>
      <c r="CN49" s="914"/>
      <c r="CO49" s="939"/>
      <c r="CP49" s="939"/>
      <c r="CQ49" s="939"/>
      <c r="CR49" s="939"/>
      <c r="CS49" s="939"/>
      <c r="CT49" s="939"/>
      <c r="CU49" s="939"/>
      <c r="CV49" s="939"/>
      <c r="CW49" s="939"/>
      <c r="CX49" s="939"/>
      <c r="CY49" s="939"/>
      <c r="CZ49" s="939"/>
      <c r="DA49" s="944"/>
    </row>
    <row r="50" spans="1:105" x14ac:dyDescent="0.2">
      <c r="A50" s="855"/>
      <c r="B50" s="856"/>
      <c r="C50" s="856"/>
      <c r="D50" s="856"/>
      <c r="E50" s="856"/>
      <c r="F50" s="856"/>
      <c r="G50" s="857"/>
      <c r="H50" s="858" t="s">
        <v>555</v>
      </c>
      <c r="I50" s="859"/>
      <c r="J50" s="859"/>
      <c r="K50" s="859"/>
      <c r="L50" s="859"/>
      <c r="M50" s="859"/>
      <c r="N50" s="859"/>
      <c r="O50" s="859"/>
      <c r="P50" s="859"/>
      <c r="Q50" s="859"/>
      <c r="R50" s="859"/>
      <c r="S50" s="859"/>
      <c r="T50" s="859"/>
      <c r="U50" s="859"/>
      <c r="V50" s="859"/>
      <c r="W50" s="859"/>
      <c r="X50" s="859"/>
      <c r="Y50" s="859"/>
      <c r="Z50" s="859"/>
      <c r="AA50" s="859"/>
      <c r="AB50" s="859"/>
      <c r="AC50" s="859"/>
      <c r="AD50" s="859"/>
      <c r="AE50" s="859"/>
      <c r="AF50" s="859"/>
      <c r="AG50" s="859"/>
      <c r="AH50" s="859"/>
      <c r="AI50" s="859"/>
      <c r="AJ50" s="859"/>
      <c r="AK50" s="859"/>
      <c r="AL50" s="859"/>
      <c r="AM50" s="859"/>
      <c r="AN50" s="859"/>
      <c r="AO50" s="859"/>
      <c r="AP50" s="859"/>
      <c r="AQ50" s="859"/>
      <c r="AR50" s="859"/>
      <c r="AS50" s="859"/>
      <c r="AT50" s="859"/>
      <c r="AU50" s="859"/>
      <c r="AV50" s="859"/>
      <c r="AW50" s="859"/>
      <c r="AX50" s="859"/>
      <c r="AY50" s="859"/>
      <c r="AZ50" s="859"/>
      <c r="BA50" s="859"/>
      <c r="BB50" s="859"/>
      <c r="BC50" s="859"/>
      <c r="BD50" s="859"/>
      <c r="BE50" s="859"/>
      <c r="BF50" s="859"/>
      <c r="BG50" s="859"/>
      <c r="BH50" s="859"/>
      <c r="BI50" s="859"/>
      <c r="BJ50" s="859"/>
      <c r="BK50" s="860"/>
      <c r="BL50" s="843"/>
      <c r="BM50" s="844"/>
      <c r="BN50" s="844"/>
      <c r="BO50" s="844"/>
      <c r="BP50" s="844"/>
      <c r="BQ50" s="844"/>
      <c r="BR50" s="844"/>
      <c r="BS50" s="844"/>
      <c r="BT50" s="844"/>
      <c r="BU50" s="844"/>
      <c r="BV50" s="844"/>
      <c r="BW50" s="844"/>
      <c r="BX50" s="844"/>
      <c r="BY50" s="845"/>
      <c r="BZ50" s="843"/>
      <c r="CA50" s="844"/>
      <c r="CB50" s="844"/>
      <c r="CC50" s="844"/>
      <c r="CD50" s="844"/>
      <c r="CE50" s="844"/>
      <c r="CF50" s="844"/>
      <c r="CG50" s="844"/>
      <c r="CH50" s="844"/>
      <c r="CI50" s="844"/>
      <c r="CJ50" s="844"/>
      <c r="CK50" s="844"/>
      <c r="CL50" s="844"/>
      <c r="CM50" s="845"/>
      <c r="CN50" s="843"/>
      <c r="CO50" s="844"/>
      <c r="CP50" s="844"/>
      <c r="CQ50" s="844"/>
      <c r="CR50" s="844"/>
      <c r="CS50" s="844"/>
      <c r="CT50" s="844"/>
      <c r="CU50" s="844"/>
      <c r="CV50" s="844"/>
      <c r="CW50" s="844"/>
      <c r="CX50" s="844"/>
      <c r="CY50" s="844"/>
      <c r="CZ50" s="844"/>
      <c r="DA50" s="861"/>
    </row>
    <row r="51" spans="1:105" x14ac:dyDescent="0.2">
      <c r="A51" s="855" t="s">
        <v>84</v>
      </c>
      <c r="B51" s="856"/>
      <c r="C51" s="856"/>
      <c r="D51" s="856"/>
      <c r="E51" s="856"/>
      <c r="F51" s="856"/>
      <c r="G51" s="857"/>
      <c r="H51" s="858" t="s">
        <v>592</v>
      </c>
      <c r="I51" s="859"/>
      <c r="J51" s="859"/>
      <c r="K51" s="859"/>
      <c r="L51" s="859"/>
      <c r="M51" s="859"/>
      <c r="N51" s="859"/>
      <c r="O51" s="859"/>
      <c r="P51" s="859"/>
      <c r="Q51" s="859"/>
      <c r="R51" s="859"/>
      <c r="S51" s="859"/>
      <c r="T51" s="859"/>
      <c r="U51" s="859"/>
      <c r="V51" s="859"/>
      <c r="W51" s="859"/>
      <c r="X51" s="859"/>
      <c r="Y51" s="859"/>
      <c r="Z51" s="859"/>
      <c r="AA51" s="859"/>
      <c r="AB51" s="859"/>
      <c r="AC51" s="859"/>
      <c r="AD51" s="859"/>
      <c r="AE51" s="859"/>
      <c r="AF51" s="859"/>
      <c r="AG51" s="859"/>
      <c r="AH51" s="859"/>
      <c r="AI51" s="859"/>
      <c r="AJ51" s="859"/>
      <c r="AK51" s="859"/>
      <c r="AL51" s="859"/>
      <c r="AM51" s="859"/>
      <c r="AN51" s="859"/>
      <c r="AO51" s="859"/>
      <c r="AP51" s="859"/>
      <c r="AQ51" s="859"/>
      <c r="AR51" s="859"/>
      <c r="AS51" s="859"/>
      <c r="AT51" s="859"/>
      <c r="AU51" s="859"/>
      <c r="AV51" s="859"/>
      <c r="AW51" s="859"/>
      <c r="AX51" s="859"/>
      <c r="AY51" s="859"/>
      <c r="AZ51" s="859"/>
      <c r="BA51" s="859"/>
      <c r="BB51" s="859"/>
      <c r="BC51" s="859"/>
      <c r="BD51" s="859"/>
      <c r="BE51" s="859"/>
      <c r="BF51" s="859"/>
      <c r="BG51" s="859"/>
      <c r="BH51" s="859"/>
      <c r="BI51" s="859"/>
      <c r="BJ51" s="859"/>
      <c r="BK51" s="860"/>
      <c r="BL51" s="843"/>
      <c r="BM51" s="844"/>
      <c r="BN51" s="844"/>
      <c r="BO51" s="844"/>
      <c r="BP51" s="844"/>
      <c r="BQ51" s="844"/>
      <c r="BR51" s="844"/>
      <c r="BS51" s="844"/>
      <c r="BT51" s="844"/>
      <c r="BU51" s="844"/>
      <c r="BV51" s="844"/>
      <c r="BW51" s="844"/>
      <c r="BX51" s="844"/>
      <c r="BY51" s="845"/>
      <c r="BZ51" s="843"/>
      <c r="CA51" s="844"/>
      <c r="CB51" s="844"/>
      <c r="CC51" s="844"/>
      <c r="CD51" s="844"/>
      <c r="CE51" s="844"/>
      <c r="CF51" s="844"/>
      <c r="CG51" s="844"/>
      <c r="CH51" s="844"/>
      <c r="CI51" s="844"/>
      <c r="CJ51" s="844"/>
      <c r="CK51" s="844"/>
      <c r="CL51" s="844"/>
      <c r="CM51" s="845"/>
      <c r="CN51" s="843"/>
      <c r="CO51" s="844"/>
      <c r="CP51" s="844"/>
      <c r="CQ51" s="844"/>
      <c r="CR51" s="844"/>
      <c r="CS51" s="844"/>
      <c r="CT51" s="844"/>
      <c r="CU51" s="844"/>
      <c r="CV51" s="844"/>
      <c r="CW51" s="844"/>
      <c r="CX51" s="844"/>
      <c r="CY51" s="844"/>
      <c r="CZ51" s="844"/>
      <c r="DA51" s="861"/>
    </row>
    <row r="52" spans="1:105" x14ac:dyDescent="0.2">
      <c r="A52" s="855" t="s">
        <v>564</v>
      </c>
      <c r="B52" s="856"/>
      <c r="C52" s="856"/>
      <c r="D52" s="856"/>
      <c r="E52" s="856"/>
      <c r="F52" s="856"/>
      <c r="G52" s="857"/>
      <c r="H52" s="858" t="s">
        <v>593</v>
      </c>
      <c r="I52" s="859"/>
      <c r="J52" s="859"/>
      <c r="K52" s="859"/>
      <c r="L52" s="859"/>
      <c r="M52" s="859"/>
      <c r="N52" s="859"/>
      <c r="O52" s="859"/>
      <c r="P52" s="859"/>
      <c r="Q52" s="859"/>
      <c r="R52" s="859"/>
      <c r="S52" s="859"/>
      <c r="T52" s="859"/>
      <c r="U52" s="859"/>
      <c r="V52" s="859"/>
      <c r="W52" s="859"/>
      <c r="X52" s="859"/>
      <c r="Y52" s="859"/>
      <c r="Z52" s="859"/>
      <c r="AA52" s="859"/>
      <c r="AB52" s="859"/>
      <c r="AC52" s="859"/>
      <c r="AD52" s="859"/>
      <c r="AE52" s="859"/>
      <c r="AF52" s="859"/>
      <c r="AG52" s="859"/>
      <c r="AH52" s="859"/>
      <c r="AI52" s="859"/>
      <c r="AJ52" s="859"/>
      <c r="AK52" s="859"/>
      <c r="AL52" s="859"/>
      <c r="AM52" s="859"/>
      <c r="AN52" s="859"/>
      <c r="AO52" s="859"/>
      <c r="AP52" s="859"/>
      <c r="AQ52" s="859"/>
      <c r="AR52" s="859"/>
      <c r="AS52" s="859"/>
      <c r="AT52" s="859"/>
      <c r="AU52" s="859"/>
      <c r="AV52" s="859"/>
      <c r="AW52" s="859"/>
      <c r="AX52" s="859"/>
      <c r="AY52" s="859"/>
      <c r="AZ52" s="859"/>
      <c r="BA52" s="859"/>
      <c r="BB52" s="859"/>
      <c r="BC52" s="859"/>
      <c r="BD52" s="859"/>
      <c r="BE52" s="859"/>
      <c r="BF52" s="859"/>
      <c r="BG52" s="859"/>
      <c r="BH52" s="859"/>
      <c r="BI52" s="859"/>
      <c r="BJ52" s="859"/>
      <c r="BK52" s="860"/>
      <c r="BL52" s="843"/>
      <c r="BM52" s="844"/>
      <c r="BN52" s="844"/>
      <c r="BO52" s="844"/>
      <c r="BP52" s="844"/>
      <c r="BQ52" s="844"/>
      <c r="BR52" s="844"/>
      <c r="BS52" s="844"/>
      <c r="BT52" s="844"/>
      <c r="BU52" s="844"/>
      <c r="BV52" s="844"/>
      <c r="BW52" s="844"/>
      <c r="BX52" s="844"/>
      <c r="BY52" s="845"/>
      <c r="BZ52" s="843"/>
      <c r="CA52" s="844"/>
      <c r="CB52" s="844"/>
      <c r="CC52" s="844"/>
      <c r="CD52" s="844"/>
      <c r="CE52" s="844"/>
      <c r="CF52" s="844"/>
      <c r="CG52" s="844"/>
      <c r="CH52" s="844"/>
      <c r="CI52" s="844"/>
      <c r="CJ52" s="844"/>
      <c r="CK52" s="844"/>
      <c r="CL52" s="844"/>
      <c r="CM52" s="845"/>
      <c r="CN52" s="843"/>
      <c r="CO52" s="844"/>
      <c r="CP52" s="844"/>
      <c r="CQ52" s="844"/>
      <c r="CR52" s="844"/>
      <c r="CS52" s="844"/>
      <c r="CT52" s="844"/>
      <c r="CU52" s="844"/>
      <c r="CV52" s="844"/>
      <c r="CW52" s="844"/>
      <c r="CX52" s="844"/>
      <c r="CY52" s="844"/>
      <c r="CZ52" s="844"/>
      <c r="DA52" s="861"/>
    </row>
    <row r="53" spans="1:105" x14ac:dyDescent="0.2">
      <c r="A53" s="855" t="s">
        <v>566</v>
      </c>
      <c r="B53" s="856"/>
      <c r="C53" s="856"/>
      <c r="D53" s="856"/>
      <c r="E53" s="856"/>
      <c r="F53" s="856"/>
      <c r="G53" s="857"/>
      <c r="H53" s="858" t="s">
        <v>594</v>
      </c>
      <c r="I53" s="859"/>
      <c r="J53" s="859"/>
      <c r="K53" s="859"/>
      <c r="L53" s="859"/>
      <c r="M53" s="859"/>
      <c r="N53" s="859"/>
      <c r="O53" s="859"/>
      <c r="P53" s="859"/>
      <c r="Q53" s="859"/>
      <c r="R53" s="859"/>
      <c r="S53" s="859"/>
      <c r="T53" s="859"/>
      <c r="U53" s="859"/>
      <c r="V53" s="859"/>
      <c r="W53" s="859"/>
      <c r="X53" s="859"/>
      <c r="Y53" s="859"/>
      <c r="Z53" s="859"/>
      <c r="AA53" s="859"/>
      <c r="AB53" s="859"/>
      <c r="AC53" s="859"/>
      <c r="AD53" s="859"/>
      <c r="AE53" s="859"/>
      <c r="AF53" s="859"/>
      <c r="AG53" s="859"/>
      <c r="AH53" s="859"/>
      <c r="AI53" s="859"/>
      <c r="AJ53" s="859"/>
      <c r="AK53" s="859"/>
      <c r="AL53" s="859"/>
      <c r="AM53" s="859"/>
      <c r="AN53" s="859"/>
      <c r="AO53" s="859"/>
      <c r="AP53" s="859"/>
      <c r="AQ53" s="859"/>
      <c r="AR53" s="859"/>
      <c r="AS53" s="859"/>
      <c r="AT53" s="859"/>
      <c r="AU53" s="859"/>
      <c r="AV53" s="859"/>
      <c r="AW53" s="859"/>
      <c r="AX53" s="859"/>
      <c r="AY53" s="859"/>
      <c r="AZ53" s="859"/>
      <c r="BA53" s="859"/>
      <c r="BB53" s="859"/>
      <c r="BC53" s="859"/>
      <c r="BD53" s="859"/>
      <c r="BE53" s="859"/>
      <c r="BF53" s="859"/>
      <c r="BG53" s="859"/>
      <c r="BH53" s="859"/>
      <c r="BI53" s="859"/>
      <c r="BJ53" s="859"/>
      <c r="BK53" s="860"/>
      <c r="BL53" s="843"/>
      <c r="BM53" s="844"/>
      <c r="BN53" s="844"/>
      <c r="BO53" s="844"/>
      <c r="BP53" s="844"/>
      <c r="BQ53" s="844"/>
      <c r="BR53" s="844"/>
      <c r="BS53" s="844"/>
      <c r="BT53" s="844"/>
      <c r="BU53" s="844"/>
      <c r="BV53" s="844"/>
      <c r="BW53" s="844"/>
      <c r="BX53" s="844"/>
      <c r="BY53" s="845"/>
      <c r="BZ53" s="843"/>
      <c r="CA53" s="844"/>
      <c r="CB53" s="844"/>
      <c r="CC53" s="844"/>
      <c r="CD53" s="844"/>
      <c r="CE53" s="844"/>
      <c r="CF53" s="844"/>
      <c r="CG53" s="844"/>
      <c r="CH53" s="844"/>
      <c r="CI53" s="844"/>
      <c r="CJ53" s="844"/>
      <c r="CK53" s="844"/>
      <c r="CL53" s="844"/>
      <c r="CM53" s="845"/>
      <c r="CN53" s="843"/>
      <c r="CO53" s="844"/>
      <c r="CP53" s="844"/>
      <c r="CQ53" s="844"/>
      <c r="CR53" s="844"/>
      <c r="CS53" s="844"/>
      <c r="CT53" s="844"/>
      <c r="CU53" s="844"/>
      <c r="CV53" s="844"/>
      <c r="CW53" s="844"/>
      <c r="CX53" s="844"/>
      <c r="CY53" s="844"/>
      <c r="CZ53" s="844"/>
      <c r="DA53" s="861"/>
    </row>
    <row r="54" spans="1:105" ht="13.5" thickBot="1" x14ac:dyDescent="0.25">
      <c r="A54" s="869" t="s">
        <v>568</v>
      </c>
      <c r="B54" s="870"/>
      <c r="C54" s="870"/>
      <c r="D54" s="870"/>
      <c r="E54" s="870"/>
      <c r="F54" s="870"/>
      <c r="G54" s="871"/>
      <c r="H54" s="923" t="s">
        <v>595</v>
      </c>
      <c r="I54" s="924"/>
      <c r="J54" s="924"/>
      <c r="K54" s="924"/>
      <c r="L54" s="924"/>
      <c r="M54" s="924"/>
      <c r="N54" s="924"/>
      <c r="O54" s="924"/>
      <c r="P54" s="924"/>
      <c r="Q54" s="924"/>
      <c r="R54" s="924"/>
      <c r="S54" s="924"/>
      <c r="T54" s="924"/>
      <c r="U54" s="924"/>
      <c r="V54" s="924"/>
      <c r="W54" s="924"/>
      <c r="X54" s="924"/>
      <c r="Y54" s="924"/>
      <c r="Z54" s="924"/>
      <c r="AA54" s="924"/>
      <c r="AB54" s="924"/>
      <c r="AC54" s="924"/>
      <c r="AD54" s="924"/>
      <c r="AE54" s="924"/>
      <c r="AF54" s="924"/>
      <c r="AG54" s="924"/>
      <c r="AH54" s="924"/>
      <c r="AI54" s="924"/>
      <c r="AJ54" s="924"/>
      <c r="AK54" s="924"/>
      <c r="AL54" s="924"/>
      <c r="AM54" s="924"/>
      <c r="AN54" s="924"/>
      <c r="AO54" s="924"/>
      <c r="AP54" s="924"/>
      <c r="AQ54" s="924"/>
      <c r="AR54" s="924"/>
      <c r="AS54" s="924"/>
      <c r="AT54" s="924"/>
      <c r="AU54" s="924"/>
      <c r="AV54" s="924"/>
      <c r="AW54" s="924"/>
      <c r="AX54" s="924"/>
      <c r="AY54" s="924"/>
      <c r="AZ54" s="924"/>
      <c r="BA54" s="924"/>
      <c r="BB54" s="924"/>
      <c r="BC54" s="924"/>
      <c r="BD54" s="924"/>
      <c r="BE54" s="924"/>
      <c r="BF54" s="924"/>
      <c r="BG54" s="924"/>
      <c r="BH54" s="924"/>
      <c r="BI54" s="924"/>
      <c r="BJ54" s="924"/>
      <c r="BK54" s="925"/>
      <c r="BL54" s="930"/>
      <c r="BM54" s="931"/>
      <c r="BN54" s="931"/>
      <c r="BO54" s="931"/>
      <c r="BP54" s="931"/>
      <c r="BQ54" s="931"/>
      <c r="BR54" s="931"/>
      <c r="BS54" s="931"/>
      <c r="BT54" s="931"/>
      <c r="BU54" s="931"/>
      <c r="BV54" s="931"/>
      <c r="BW54" s="931"/>
      <c r="BX54" s="931"/>
      <c r="BY54" s="932"/>
      <c r="BZ54" s="930"/>
      <c r="CA54" s="931"/>
      <c r="CB54" s="931"/>
      <c r="CC54" s="931"/>
      <c r="CD54" s="931"/>
      <c r="CE54" s="931"/>
      <c r="CF54" s="931"/>
      <c r="CG54" s="931"/>
      <c r="CH54" s="931"/>
      <c r="CI54" s="931"/>
      <c r="CJ54" s="931"/>
      <c r="CK54" s="931"/>
      <c r="CL54" s="931"/>
      <c r="CM54" s="932"/>
      <c r="CN54" s="930"/>
      <c r="CO54" s="931"/>
      <c r="CP54" s="931"/>
      <c r="CQ54" s="931"/>
      <c r="CR54" s="931"/>
      <c r="CS54" s="931"/>
      <c r="CT54" s="931"/>
      <c r="CU54" s="931"/>
      <c r="CV54" s="931"/>
      <c r="CW54" s="931"/>
      <c r="CX54" s="931"/>
      <c r="CY54" s="931"/>
      <c r="CZ54" s="931"/>
      <c r="DA54" s="933"/>
    </row>
    <row r="55" spans="1:105" x14ac:dyDescent="0.2">
      <c r="A55" s="879" t="s">
        <v>596</v>
      </c>
      <c r="B55" s="880"/>
      <c r="C55" s="880"/>
      <c r="D55" s="880"/>
      <c r="E55" s="880"/>
      <c r="F55" s="880"/>
      <c r="G55" s="881"/>
      <c r="H55" s="917" t="s">
        <v>597</v>
      </c>
      <c r="I55" s="918"/>
      <c r="J55" s="918"/>
      <c r="K55" s="918"/>
      <c r="L55" s="918"/>
      <c r="M55" s="918"/>
      <c r="N55" s="918"/>
      <c r="O55" s="918"/>
      <c r="P55" s="918"/>
      <c r="Q55" s="918"/>
      <c r="R55" s="918"/>
      <c r="S55" s="918"/>
      <c r="T55" s="918"/>
      <c r="U55" s="918"/>
      <c r="V55" s="918"/>
      <c r="W55" s="918"/>
      <c r="X55" s="918"/>
      <c r="Y55" s="918"/>
      <c r="Z55" s="918"/>
      <c r="AA55" s="918"/>
      <c r="AB55" s="918"/>
      <c r="AC55" s="918"/>
      <c r="AD55" s="918"/>
      <c r="AE55" s="918"/>
      <c r="AF55" s="918"/>
      <c r="AG55" s="918"/>
      <c r="AH55" s="918"/>
      <c r="AI55" s="918"/>
      <c r="AJ55" s="918"/>
      <c r="AK55" s="918"/>
      <c r="AL55" s="918"/>
      <c r="AM55" s="918"/>
      <c r="AN55" s="918"/>
      <c r="AO55" s="918"/>
      <c r="AP55" s="918"/>
      <c r="AQ55" s="918"/>
      <c r="AR55" s="918"/>
      <c r="AS55" s="918"/>
      <c r="AT55" s="918"/>
      <c r="AU55" s="918"/>
      <c r="AV55" s="918"/>
      <c r="AW55" s="918"/>
      <c r="AX55" s="918"/>
      <c r="AY55" s="918"/>
      <c r="AZ55" s="918"/>
      <c r="BA55" s="918"/>
      <c r="BB55" s="918"/>
      <c r="BC55" s="918"/>
      <c r="BD55" s="918"/>
      <c r="BE55" s="918"/>
      <c r="BF55" s="918"/>
      <c r="BG55" s="918"/>
      <c r="BH55" s="918"/>
      <c r="BI55" s="918"/>
      <c r="BJ55" s="918"/>
      <c r="BK55" s="919"/>
      <c r="BL55" s="914"/>
      <c r="BM55" s="939"/>
      <c r="BN55" s="939"/>
      <c r="BO55" s="939"/>
      <c r="BP55" s="939"/>
      <c r="BQ55" s="939"/>
      <c r="BR55" s="939"/>
      <c r="BS55" s="939"/>
      <c r="BT55" s="939"/>
      <c r="BU55" s="939"/>
      <c r="BV55" s="939"/>
      <c r="BW55" s="939"/>
      <c r="BX55" s="939"/>
      <c r="BY55" s="940"/>
      <c r="BZ55" s="914"/>
      <c r="CA55" s="939"/>
      <c r="CB55" s="939"/>
      <c r="CC55" s="939"/>
      <c r="CD55" s="939"/>
      <c r="CE55" s="939"/>
      <c r="CF55" s="939"/>
      <c r="CG55" s="939"/>
      <c r="CH55" s="939"/>
      <c r="CI55" s="939"/>
      <c r="CJ55" s="939"/>
      <c r="CK55" s="939"/>
      <c r="CL55" s="939"/>
      <c r="CM55" s="940"/>
      <c r="CN55" s="914"/>
      <c r="CO55" s="939"/>
      <c r="CP55" s="939"/>
      <c r="CQ55" s="939"/>
      <c r="CR55" s="939"/>
      <c r="CS55" s="939"/>
      <c r="CT55" s="939"/>
      <c r="CU55" s="939"/>
      <c r="CV55" s="939"/>
      <c r="CW55" s="939"/>
      <c r="CX55" s="939"/>
      <c r="CY55" s="939"/>
      <c r="CZ55" s="939"/>
      <c r="DA55" s="944"/>
    </row>
    <row r="56" spans="1:105" x14ac:dyDescent="0.2">
      <c r="A56" s="855" t="s">
        <v>84</v>
      </c>
      <c r="B56" s="856"/>
      <c r="C56" s="856"/>
      <c r="D56" s="856"/>
      <c r="E56" s="856"/>
      <c r="F56" s="856"/>
      <c r="G56" s="857"/>
      <c r="H56" s="858" t="s">
        <v>598</v>
      </c>
      <c r="I56" s="859"/>
      <c r="J56" s="859"/>
      <c r="K56" s="859"/>
      <c r="L56" s="859"/>
      <c r="M56" s="859"/>
      <c r="N56" s="859"/>
      <c r="O56" s="859"/>
      <c r="P56" s="859"/>
      <c r="Q56" s="859"/>
      <c r="R56" s="859"/>
      <c r="S56" s="859"/>
      <c r="T56" s="859"/>
      <c r="U56" s="859"/>
      <c r="V56" s="859"/>
      <c r="W56" s="859"/>
      <c r="X56" s="859"/>
      <c r="Y56" s="859"/>
      <c r="Z56" s="859"/>
      <c r="AA56" s="859"/>
      <c r="AB56" s="859"/>
      <c r="AC56" s="859"/>
      <c r="AD56" s="859"/>
      <c r="AE56" s="859"/>
      <c r="AF56" s="859"/>
      <c r="AG56" s="859"/>
      <c r="AH56" s="859"/>
      <c r="AI56" s="859"/>
      <c r="AJ56" s="859"/>
      <c r="AK56" s="859"/>
      <c r="AL56" s="859"/>
      <c r="AM56" s="859"/>
      <c r="AN56" s="859"/>
      <c r="AO56" s="859"/>
      <c r="AP56" s="859"/>
      <c r="AQ56" s="859"/>
      <c r="AR56" s="859"/>
      <c r="AS56" s="859"/>
      <c r="AT56" s="859"/>
      <c r="AU56" s="859"/>
      <c r="AV56" s="859"/>
      <c r="AW56" s="859"/>
      <c r="AX56" s="859"/>
      <c r="AY56" s="859"/>
      <c r="AZ56" s="859"/>
      <c r="BA56" s="859"/>
      <c r="BB56" s="859"/>
      <c r="BC56" s="859"/>
      <c r="BD56" s="859"/>
      <c r="BE56" s="859"/>
      <c r="BF56" s="859"/>
      <c r="BG56" s="859"/>
      <c r="BH56" s="859"/>
      <c r="BI56" s="859"/>
      <c r="BJ56" s="859"/>
      <c r="BK56" s="860"/>
      <c r="BL56" s="843"/>
      <c r="BM56" s="844"/>
      <c r="BN56" s="844"/>
      <c r="BO56" s="844"/>
      <c r="BP56" s="844"/>
      <c r="BQ56" s="844"/>
      <c r="BR56" s="844"/>
      <c r="BS56" s="844"/>
      <c r="BT56" s="844"/>
      <c r="BU56" s="844"/>
      <c r="BV56" s="844"/>
      <c r="BW56" s="844"/>
      <c r="BX56" s="844"/>
      <c r="BY56" s="845"/>
      <c r="BZ56" s="843"/>
      <c r="CA56" s="844"/>
      <c r="CB56" s="844"/>
      <c r="CC56" s="844"/>
      <c r="CD56" s="844"/>
      <c r="CE56" s="844"/>
      <c r="CF56" s="844"/>
      <c r="CG56" s="844"/>
      <c r="CH56" s="844"/>
      <c r="CI56" s="844"/>
      <c r="CJ56" s="844"/>
      <c r="CK56" s="844"/>
      <c r="CL56" s="844"/>
      <c r="CM56" s="845"/>
      <c r="CN56" s="843"/>
      <c r="CO56" s="844"/>
      <c r="CP56" s="844"/>
      <c r="CQ56" s="844"/>
      <c r="CR56" s="844"/>
      <c r="CS56" s="844"/>
      <c r="CT56" s="844"/>
      <c r="CU56" s="844"/>
      <c r="CV56" s="844"/>
      <c r="CW56" s="844"/>
      <c r="CX56" s="844"/>
      <c r="CY56" s="844"/>
      <c r="CZ56" s="844"/>
      <c r="DA56" s="861"/>
    </row>
    <row r="57" spans="1:105" x14ac:dyDescent="0.2">
      <c r="A57" s="855" t="s">
        <v>564</v>
      </c>
      <c r="B57" s="856"/>
      <c r="C57" s="856"/>
      <c r="D57" s="856"/>
      <c r="E57" s="856"/>
      <c r="F57" s="856"/>
      <c r="G57" s="857"/>
      <c r="H57" s="858" t="s">
        <v>599</v>
      </c>
      <c r="I57" s="859"/>
      <c r="J57" s="859"/>
      <c r="K57" s="859"/>
      <c r="L57" s="859"/>
      <c r="M57" s="859"/>
      <c r="N57" s="859"/>
      <c r="O57" s="859"/>
      <c r="P57" s="859"/>
      <c r="Q57" s="859"/>
      <c r="R57" s="859"/>
      <c r="S57" s="859"/>
      <c r="T57" s="859"/>
      <c r="U57" s="859"/>
      <c r="V57" s="859"/>
      <c r="W57" s="859"/>
      <c r="X57" s="859"/>
      <c r="Y57" s="859"/>
      <c r="Z57" s="859"/>
      <c r="AA57" s="859"/>
      <c r="AB57" s="859"/>
      <c r="AC57" s="859"/>
      <c r="AD57" s="859"/>
      <c r="AE57" s="859"/>
      <c r="AF57" s="859"/>
      <c r="AG57" s="859"/>
      <c r="AH57" s="859"/>
      <c r="AI57" s="859"/>
      <c r="AJ57" s="859"/>
      <c r="AK57" s="859"/>
      <c r="AL57" s="859"/>
      <c r="AM57" s="859"/>
      <c r="AN57" s="859"/>
      <c r="AO57" s="859"/>
      <c r="AP57" s="859"/>
      <c r="AQ57" s="859"/>
      <c r="AR57" s="859"/>
      <c r="AS57" s="859"/>
      <c r="AT57" s="859"/>
      <c r="AU57" s="859"/>
      <c r="AV57" s="859"/>
      <c r="AW57" s="859"/>
      <c r="AX57" s="859"/>
      <c r="AY57" s="859"/>
      <c r="AZ57" s="859"/>
      <c r="BA57" s="859"/>
      <c r="BB57" s="859"/>
      <c r="BC57" s="859"/>
      <c r="BD57" s="859"/>
      <c r="BE57" s="859"/>
      <c r="BF57" s="859"/>
      <c r="BG57" s="859"/>
      <c r="BH57" s="859"/>
      <c r="BI57" s="859"/>
      <c r="BJ57" s="859"/>
      <c r="BK57" s="860"/>
      <c r="BL57" s="843"/>
      <c r="BM57" s="844"/>
      <c r="BN57" s="844"/>
      <c r="BO57" s="844"/>
      <c r="BP57" s="844"/>
      <c r="BQ57" s="844"/>
      <c r="BR57" s="844"/>
      <c r="BS57" s="844"/>
      <c r="BT57" s="844"/>
      <c r="BU57" s="844"/>
      <c r="BV57" s="844"/>
      <c r="BW57" s="844"/>
      <c r="BX57" s="844"/>
      <c r="BY57" s="845"/>
      <c r="BZ57" s="843"/>
      <c r="CA57" s="844"/>
      <c r="CB57" s="844"/>
      <c r="CC57" s="844"/>
      <c r="CD57" s="844"/>
      <c r="CE57" s="844"/>
      <c r="CF57" s="844"/>
      <c r="CG57" s="844"/>
      <c r="CH57" s="844"/>
      <c r="CI57" s="844"/>
      <c r="CJ57" s="844"/>
      <c r="CK57" s="844"/>
      <c r="CL57" s="844"/>
      <c r="CM57" s="845"/>
      <c r="CN57" s="843"/>
      <c r="CO57" s="844"/>
      <c r="CP57" s="844"/>
      <c r="CQ57" s="844"/>
      <c r="CR57" s="844"/>
      <c r="CS57" s="844"/>
      <c r="CT57" s="844"/>
      <c r="CU57" s="844"/>
      <c r="CV57" s="844"/>
      <c r="CW57" s="844"/>
      <c r="CX57" s="844"/>
      <c r="CY57" s="844"/>
      <c r="CZ57" s="844"/>
      <c r="DA57" s="861"/>
    </row>
    <row r="58" spans="1:105" ht="13.5" thickBot="1" x14ac:dyDescent="0.25">
      <c r="A58" s="869"/>
      <c r="B58" s="870"/>
      <c r="C58" s="870"/>
      <c r="D58" s="870"/>
      <c r="E58" s="870"/>
      <c r="F58" s="870"/>
      <c r="G58" s="871"/>
      <c r="H58" s="923" t="s">
        <v>600</v>
      </c>
      <c r="I58" s="924"/>
      <c r="J58" s="924"/>
      <c r="K58" s="924"/>
      <c r="L58" s="924"/>
      <c r="M58" s="924"/>
      <c r="N58" s="924"/>
      <c r="O58" s="924"/>
      <c r="P58" s="924"/>
      <c r="Q58" s="924"/>
      <c r="R58" s="924"/>
      <c r="S58" s="924"/>
      <c r="T58" s="924"/>
      <c r="U58" s="924"/>
      <c r="V58" s="924"/>
      <c r="W58" s="924"/>
      <c r="X58" s="924"/>
      <c r="Y58" s="924"/>
      <c r="Z58" s="924"/>
      <c r="AA58" s="924"/>
      <c r="AB58" s="924"/>
      <c r="AC58" s="924"/>
      <c r="AD58" s="924"/>
      <c r="AE58" s="924"/>
      <c r="AF58" s="924"/>
      <c r="AG58" s="924"/>
      <c r="AH58" s="924"/>
      <c r="AI58" s="924"/>
      <c r="AJ58" s="924"/>
      <c r="AK58" s="924"/>
      <c r="AL58" s="924"/>
      <c r="AM58" s="924"/>
      <c r="AN58" s="924"/>
      <c r="AO58" s="924"/>
      <c r="AP58" s="924"/>
      <c r="AQ58" s="924"/>
      <c r="AR58" s="924"/>
      <c r="AS58" s="924"/>
      <c r="AT58" s="924"/>
      <c r="AU58" s="924"/>
      <c r="AV58" s="924"/>
      <c r="AW58" s="924"/>
      <c r="AX58" s="924"/>
      <c r="AY58" s="924"/>
      <c r="AZ58" s="924"/>
      <c r="BA58" s="924"/>
      <c r="BB58" s="924"/>
      <c r="BC58" s="924"/>
      <c r="BD58" s="924"/>
      <c r="BE58" s="924"/>
      <c r="BF58" s="924"/>
      <c r="BG58" s="924"/>
      <c r="BH58" s="924"/>
      <c r="BI58" s="924"/>
      <c r="BJ58" s="924"/>
      <c r="BK58" s="925"/>
      <c r="BL58" s="930"/>
      <c r="BM58" s="931"/>
      <c r="BN58" s="931"/>
      <c r="BO58" s="931"/>
      <c r="BP58" s="931"/>
      <c r="BQ58" s="931"/>
      <c r="BR58" s="931"/>
      <c r="BS58" s="931"/>
      <c r="BT58" s="931"/>
      <c r="BU58" s="931"/>
      <c r="BV58" s="931"/>
      <c r="BW58" s="931"/>
      <c r="BX58" s="931"/>
      <c r="BY58" s="932"/>
      <c r="BZ58" s="930"/>
      <c r="CA58" s="931"/>
      <c r="CB58" s="931"/>
      <c r="CC58" s="931"/>
      <c r="CD58" s="931"/>
      <c r="CE58" s="931"/>
      <c r="CF58" s="931"/>
      <c r="CG58" s="931"/>
      <c r="CH58" s="931"/>
      <c r="CI58" s="931"/>
      <c r="CJ58" s="931"/>
      <c r="CK58" s="931"/>
      <c r="CL58" s="931"/>
      <c r="CM58" s="932"/>
      <c r="CN58" s="930"/>
      <c r="CO58" s="931"/>
      <c r="CP58" s="931"/>
      <c r="CQ58" s="931"/>
      <c r="CR58" s="931"/>
      <c r="CS58" s="931"/>
      <c r="CT58" s="931"/>
      <c r="CU58" s="931"/>
      <c r="CV58" s="931"/>
      <c r="CW58" s="931"/>
      <c r="CX58" s="931"/>
      <c r="CY58" s="931"/>
      <c r="CZ58" s="931"/>
      <c r="DA58" s="933"/>
    </row>
    <row r="59" spans="1:105" x14ac:dyDescent="0.2">
      <c r="A59" s="879" t="s">
        <v>601</v>
      </c>
      <c r="B59" s="880"/>
      <c r="C59" s="880"/>
      <c r="D59" s="880"/>
      <c r="E59" s="880"/>
      <c r="F59" s="880"/>
      <c r="G59" s="881"/>
      <c r="H59" s="917" t="s">
        <v>602</v>
      </c>
      <c r="I59" s="918"/>
      <c r="J59" s="918"/>
      <c r="K59" s="918"/>
      <c r="L59" s="918"/>
      <c r="M59" s="918"/>
      <c r="N59" s="918"/>
      <c r="O59" s="918"/>
      <c r="P59" s="918"/>
      <c r="Q59" s="918"/>
      <c r="R59" s="918"/>
      <c r="S59" s="918"/>
      <c r="T59" s="918"/>
      <c r="U59" s="918"/>
      <c r="V59" s="918"/>
      <c r="W59" s="918"/>
      <c r="X59" s="918"/>
      <c r="Y59" s="918"/>
      <c r="Z59" s="918"/>
      <c r="AA59" s="918"/>
      <c r="AB59" s="918"/>
      <c r="AC59" s="918"/>
      <c r="AD59" s="918"/>
      <c r="AE59" s="918"/>
      <c r="AF59" s="918"/>
      <c r="AG59" s="918"/>
      <c r="AH59" s="918"/>
      <c r="AI59" s="918"/>
      <c r="AJ59" s="918"/>
      <c r="AK59" s="918"/>
      <c r="AL59" s="918"/>
      <c r="AM59" s="918"/>
      <c r="AN59" s="918"/>
      <c r="AO59" s="918"/>
      <c r="AP59" s="918"/>
      <c r="AQ59" s="918"/>
      <c r="AR59" s="918"/>
      <c r="AS59" s="918"/>
      <c r="AT59" s="918"/>
      <c r="AU59" s="918"/>
      <c r="AV59" s="918"/>
      <c r="AW59" s="918"/>
      <c r="AX59" s="918"/>
      <c r="AY59" s="918"/>
      <c r="AZ59" s="918"/>
      <c r="BA59" s="918"/>
      <c r="BB59" s="918"/>
      <c r="BC59" s="918"/>
      <c r="BD59" s="918"/>
      <c r="BE59" s="918"/>
      <c r="BF59" s="918"/>
      <c r="BG59" s="918"/>
      <c r="BH59" s="918"/>
      <c r="BI59" s="918"/>
      <c r="BJ59" s="918"/>
      <c r="BK59" s="919"/>
      <c r="BL59" s="914"/>
      <c r="BM59" s="939"/>
      <c r="BN59" s="939"/>
      <c r="BO59" s="939"/>
      <c r="BP59" s="939"/>
      <c r="BQ59" s="939"/>
      <c r="BR59" s="939"/>
      <c r="BS59" s="939"/>
      <c r="BT59" s="939"/>
      <c r="BU59" s="939"/>
      <c r="BV59" s="939"/>
      <c r="BW59" s="939"/>
      <c r="BX59" s="939"/>
      <c r="BY59" s="940"/>
      <c r="BZ59" s="914"/>
      <c r="CA59" s="939"/>
      <c r="CB59" s="939"/>
      <c r="CC59" s="939"/>
      <c r="CD59" s="939"/>
      <c r="CE59" s="939"/>
      <c r="CF59" s="939"/>
      <c r="CG59" s="939"/>
      <c r="CH59" s="939"/>
      <c r="CI59" s="939"/>
      <c r="CJ59" s="939"/>
      <c r="CK59" s="939"/>
      <c r="CL59" s="939"/>
      <c r="CM59" s="940"/>
      <c r="CN59" s="914"/>
      <c r="CO59" s="939"/>
      <c r="CP59" s="939"/>
      <c r="CQ59" s="939"/>
      <c r="CR59" s="939"/>
      <c r="CS59" s="939"/>
      <c r="CT59" s="939"/>
      <c r="CU59" s="939"/>
      <c r="CV59" s="939"/>
      <c r="CW59" s="939"/>
      <c r="CX59" s="939"/>
      <c r="CY59" s="939"/>
      <c r="CZ59" s="939"/>
      <c r="DA59" s="944"/>
    </row>
    <row r="60" spans="1:105" x14ac:dyDescent="0.2">
      <c r="A60" s="855" t="s">
        <v>84</v>
      </c>
      <c r="B60" s="856"/>
      <c r="C60" s="856"/>
      <c r="D60" s="856"/>
      <c r="E60" s="856"/>
      <c r="F60" s="856"/>
      <c r="G60" s="857"/>
      <c r="H60" s="858" t="s">
        <v>603</v>
      </c>
      <c r="I60" s="859"/>
      <c r="J60" s="859"/>
      <c r="K60" s="859"/>
      <c r="L60" s="859"/>
      <c r="M60" s="859"/>
      <c r="N60" s="859"/>
      <c r="O60" s="859"/>
      <c r="P60" s="859"/>
      <c r="Q60" s="859"/>
      <c r="R60" s="859"/>
      <c r="S60" s="859"/>
      <c r="T60" s="859"/>
      <c r="U60" s="859"/>
      <c r="V60" s="859"/>
      <c r="W60" s="859"/>
      <c r="X60" s="859"/>
      <c r="Y60" s="859"/>
      <c r="Z60" s="859"/>
      <c r="AA60" s="859"/>
      <c r="AB60" s="859"/>
      <c r="AC60" s="859"/>
      <c r="AD60" s="859"/>
      <c r="AE60" s="859"/>
      <c r="AF60" s="859"/>
      <c r="AG60" s="859"/>
      <c r="AH60" s="859"/>
      <c r="AI60" s="859"/>
      <c r="AJ60" s="859"/>
      <c r="AK60" s="859"/>
      <c r="AL60" s="859"/>
      <c r="AM60" s="859"/>
      <c r="AN60" s="859"/>
      <c r="AO60" s="859"/>
      <c r="AP60" s="859"/>
      <c r="AQ60" s="859"/>
      <c r="AR60" s="859"/>
      <c r="AS60" s="859"/>
      <c r="AT60" s="859"/>
      <c r="AU60" s="859"/>
      <c r="AV60" s="859"/>
      <c r="AW60" s="859"/>
      <c r="AX60" s="859"/>
      <c r="AY60" s="859"/>
      <c r="AZ60" s="859"/>
      <c r="BA60" s="859"/>
      <c r="BB60" s="859"/>
      <c r="BC60" s="859"/>
      <c r="BD60" s="859"/>
      <c r="BE60" s="859"/>
      <c r="BF60" s="859"/>
      <c r="BG60" s="859"/>
      <c r="BH60" s="859"/>
      <c r="BI60" s="859"/>
      <c r="BJ60" s="859"/>
      <c r="BK60" s="860"/>
      <c r="BL60" s="843"/>
      <c r="BM60" s="844"/>
      <c r="BN60" s="844"/>
      <c r="BO60" s="844"/>
      <c r="BP60" s="844"/>
      <c r="BQ60" s="844"/>
      <c r="BR60" s="844"/>
      <c r="BS60" s="844"/>
      <c r="BT60" s="844"/>
      <c r="BU60" s="844"/>
      <c r="BV60" s="844"/>
      <c r="BW60" s="844"/>
      <c r="BX60" s="844"/>
      <c r="BY60" s="845"/>
      <c r="BZ60" s="843"/>
      <c r="CA60" s="844"/>
      <c r="CB60" s="844"/>
      <c r="CC60" s="844"/>
      <c r="CD60" s="844"/>
      <c r="CE60" s="844"/>
      <c r="CF60" s="844"/>
      <c r="CG60" s="844"/>
      <c r="CH60" s="844"/>
      <c r="CI60" s="844"/>
      <c r="CJ60" s="844"/>
      <c r="CK60" s="844"/>
      <c r="CL60" s="844"/>
      <c r="CM60" s="845"/>
      <c r="CN60" s="843"/>
      <c r="CO60" s="844"/>
      <c r="CP60" s="844"/>
      <c r="CQ60" s="844"/>
      <c r="CR60" s="844"/>
      <c r="CS60" s="844"/>
      <c r="CT60" s="844"/>
      <c r="CU60" s="844"/>
      <c r="CV60" s="844"/>
      <c r="CW60" s="844"/>
      <c r="CX60" s="844"/>
      <c r="CY60" s="844"/>
      <c r="CZ60" s="844"/>
      <c r="DA60" s="861"/>
    </row>
    <row r="61" spans="1:105" x14ac:dyDescent="0.2">
      <c r="A61" s="855" t="s">
        <v>564</v>
      </c>
      <c r="B61" s="856"/>
      <c r="C61" s="856"/>
      <c r="D61" s="856"/>
      <c r="E61" s="856"/>
      <c r="F61" s="856"/>
      <c r="G61" s="857"/>
      <c r="H61" s="858" t="s">
        <v>604</v>
      </c>
      <c r="I61" s="859"/>
      <c r="J61" s="859"/>
      <c r="K61" s="859"/>
      <c r="L61" s="859"/>
      <c r="M61" s="859"/>
      <c r="N61" s="859"/>
      <c r="O61" s="859"/>
      <c r="P61" s="859"/>
      <c r="Q61" s="859"/>
      <c r="R61" s="859"/>
      <c r="S61" s="859"/>
      <c r="T61" s="859"/>
      <c r="U61" s="859"/>
      <c r="V61" s="859"/>
      <c r="W61" s="859"/>
      <c r="X61" s="859"/>
      <c r="Y61" s="859"/>
      <c r="Z61" s="859"/>
      <c r="AA61" s="859"/>
      <c r="AB61" s="859"/>
      <c r="AC61" s="859"/>
      <c r="AD61" s="859"/>
      <c r="AE61" s="859"/>
      <c r="AF61" s="859"/>
      <c r="AG61" s="859"/>
      <c r="AH61" s="859"/>
      <c r="AI61" s="859"/>
      <c r="AJ61" s="859"/>
      <c r="AK61" s="859"/>
      <c r="AL61" s="859"/>
      <c r="AM61" s="859"/>
      <c r="AN61" s="859"/>
      <c r="AO61" s="859"/>
      <c r="AP61" s="859"/>
      <c r="AQ61" s="859"/>
      <c r="AR61" s="859"/>
      <c r="AS61" s="859"/>
      <c r="AT61" s="859"/>
      <c r="AU61" s="859"/>
      <c r="AV61" s="859"/>
      <c r="AW61" s="859"/>
      <c r="AX61" s="859"/>
      <c r="AY61" s="859"/>
      <c r="AZ61" s="859"/>
      <c r="BA61" s="859"/>
      <c r="BB61" s="859"/>
      <c r="BC61" s="859"/>
      <c r="BD61" s="859"/>
      <c r="BE61" s="859"/>
      <c r="BF61" s="859"/>
      <c r="BG61" s="859"/>
      <c r="BH61" s="859"/>
      <c r="BI61" s="859"/>
      <c r="BJ61" s="859"/>
      <c r="BK61" s="860"/>
      <c r="BL61" s="843"/>
      <c r="BM61" s="844"/>
      <c r="BN61" s="844"/>
      <c r="BO61" s="844"/>
      <c r="BP61" s="844"/>
      <c r="BQ61" s="844"/>
      <c r="BR61" s="844"/>
      <c r="BS61" s="844"/>
      <c r="BT61" s="844"/>
      <c r="BU61" s="844"/>
      <c r="BV61" s="844"/>
      <c r="BW61" s="844"/>
      <c r="BX61" s="844"/>
      <c r="BY61" s="845"/>
      <c r="BZ61" s="843"/>
      <c r="CA61" s="844"/>
      <c r="CB61" s="844"/>
      <c r="CC61" s="844"/>
      <c r="CD61" s="844"/>
      <c r="CE61" s="844"/>
      <c r="CF61" s="844"/>
      <c r="CG61" s="844"/>
      <c r="CH61" s="844"/>
      <c r="CI61" s="844"/>
      <c r="CJ61" s="844"/>
      <c r="CK61" s="844"/>
      <c r="CL61" s="844"/>
      <c r="CM61" s="845"/>
      <c r="CN61" s="843"/>
      <c r="CO61" s="844"/>
      <c r="CP61" s="844"/>
      <c r="CQ61" s="844"/>
      <c r="CR61" s="844"/>
      <c r="CS61" s="844"/>
      <c r="CT61" s="844"/>
      <c r="CU61" s="844"/>
      <c r="CV61" s="844"/>
      <c r="CW61" s="844"/>
      <c r="CX61" s="844"/>
      <c r="CY61" s="844"/>
      <c r="CZ61" s="844"/>
      <c r="DA61" s="861"/>
    </row>
    <row r="62" spans="1:105" ht="13.5" thickBot="1" x14ac:dyDescent="0.25">
      <c r="A62" s="869"/>
      <c r="B62" s="870"/>
      <c r="C62" s="870"/>
      <c r="D62" s="870"/>
      <c r="E62" s="870"/>
      <c r="F62" s="870"/>
      <c r="G62" s="871"/>
      <c r="H62" s="923" t="s">
        <v>600</v>
      </c>
      <c r="I62" s="924"/>
      <c r="J62" s="924"/>
      <c r="K62" s="924"/>
      <c r="L62" s="924"/>
      <c r="M62" s="924"/>
      <c r="N62" s="924"/>
      <c r="O62" s="924"/>
      <c r="P62" s="924"/>
      <c r="Q62" s="924"/>
      <c r="R62" s="924"/>
      <c r="S62" s="924"/>
      <c r="T62" s="924"/>
      <c r="U62" s="924"/>
      <c r="V62" s="924"/>
      <c r="W62" s="924"/>
      <c r="X62" s="924"/>
      <c r="Y62" s="924"/>
      <c r="Z62" s="924"/>
      <c r="AA62" s="924"/>
      <c r="AB62" s="924"/>
      <c r="AC62" s="924"/>
      <c r="AD62" s="924"/>
      <c r="AE62" s="924"/>
      <c r="AF62" s="924"/>
      <c r="AG62" s="924"/>
      <c r="AH62" s="924"/>
      <c r="AI62" s="924"/>
      <c r="AJ62" s="924"/>
      <c r="AK62" s="924"/>
      <c r="AL62" s="924"/>
      <c r="AM62" s="924"/>
      <c r="AN62" s="924"/>
      <c r="AO62" s="924"/>
      <c r="AP62" s="924"/>
      <c r="AQ62" s="924"/>
      <c r="AR62" s="924"/>
      <c r="AS62" s="924"/>
      <c r="AT62" s="924"/>
      <c r="AU62" s="924"/>
      <c r="AV62" s="924"/>
      <c r="AW62" s="924"/>
      <c r="AX62" s="924"/>
      <c r="AY62" s="924"/>
      <c r="AZ62" s="924"/>
      <c r="BA62" s="924"/>
      <c r="BB62" s="924"/>
      <c r="BC62" s="924"/>
      <c r="BD62" s="924"/>
      <c r="BE62" s="924"/>
      <c r="BF62" s="924"/>
      <c r="BG62" s="924"/>
      <c r="BH62" s="924"/>
      <c r="BI62" s="924"/>
      <c r="BJ62" s="924"/>
      <c r="BK62" s="925"/>
      <c r="BL62" s="930"/>
      <c r="BM62" s="931"/>
      <c r="BN62" s="931"/>
      <c r="BO62" s="931"/>
      <c r="BP62" s="931"/>
      <c r="BQ62" s="931"/>
      <c r="BR62" s="931"/>
      <c r="BS62" s="931"/>
      <c r="BT62" s="931"/>
      <c r="BU62" s="931"/>
      <c r="BV62" s="931"/>
      <c r="BW62" s="931"/>
      <c r="BX62" s="931"/>
      <c r="BY62" s="932"/>
      <c r="BZ62" s="930"/>
      <c r="CA62" s="931"/>
      <c r="CB62" s="931"/>
      <c r="CC62" s="931"/>
      <c r="CD62" s="931"/>
      <c r="CE62" s="931"/>
      <c r="CF62" s="931"/>
      <c r="CG62" s="931"/>
      <c r="CH62" s="931"/>
      <c r="CI62" s="931"/>
      <c r="CJ62" s="931"/>
      <c r="CK62" s="931"/>
      <c r="CL62" s="931"/>
      <c r="CM62" s="932"/>
      <c r="CN62" s="930"/>
      <c r="CO62" s="931"/>
      <c r="CP62" s="931"/>
      <c r="CQ62" s="931"/>
      <c r="CR62" s="931"/>
      <c r="CS62" s="931"/>
      <c r="CT62" s="931"/>
      <c r="CU62" s="931"/>
      <c r="CV62" s="931"/>
      <c r="CW62" s="931"/>
      <c r="CX62" s="931"/>
      <c r="CY62" s="931"/>
      <c r="CZ62" s="931"/>
      <c r="DA62" s="933"/>
    </row>
    <row r="63" spans="1:105" x14ac:dyDescent="0.2">
      <c r="A63" s="879" t="s">
        <v>605</v>
      </c>
      <c r="B63" s="880"/>
      <c r="C63" s="880"/>
      <c r="D63" s="880"/>
      <c r="E63" s="880"/>
      <c r="F63" s="880"/>
      <c r="G63" s="881"/>
      <c r="H63" s="917" t="s">
        <v>606</v>
      </c>
      <c r="I63" s="918"/>
      <c r="J63" s="918"/>
      <c r="K63" s="918"/>
      <c r="L63" s="918"/>
      <c r="M63" s="918"/>
      <c r="N63" s="918"/>
      <c r="O63" s="918"/>
      <c r="P63" s="918"/>
      <c r="Q63" s="918"/>
      <c r="R63" s="918"/>
      <c r="S63" s="918"/>
      <c r="T63" s="918"/>
      <c r="U63" s="918"/>
      <c r="V63" s="918"/>
      <c r="W63" s="918"/>
      <c r="X63" s="918"/>
      <c r="Y63" s="918"/>
      <c r="Z63" s="918"/>
      <c r="AA63" s="918"/>
      <c r="AB63" s="918"/>
      <c r="AC63" s="918"/>
      <c r="AD63" s="918"/>
      <c r="AE63" s="918"/>
      <c r="AF63" s="918"/>
      <c r="AG63" s="918"/>
      <c r="AH63" s="918"/>
      <c r="AI63" s="918"/>
      <c r="AJ63" s="918"/>
      <c r="AK63" s="918"/>
      <c r="AL63" s="918"/>
      <c r="AM63" s="918"/>
      <c r="AN63" s="918"/>
      <c r="AO63" s="918"/>
      <c r="AP63" s="918"/>
      <c r="AQ63" s="918"/>
      <c r="AR63" s="918"/>
      <c r="AS63" s="918"/>
      <c r="AT63" s="918"/>
      <c r="AU63" s="918"/>
      <c r="AV63" s="918"/>
      <c r="AW63" s="918"/>
      <c r="AX63" s="918"/>
      <c r="AY63" s="918"/>
      <c r="AZ63" s="918"/>
      <c r="BA63" s="918"/>
      <c r="BB63" s="918"/>
      <c r="BC63" s="918"/>
      <c r="BD63" s="918"/>
      <c r="BE63" s="918"/>
      <c r="BF63" s="918"/>
      <c r="BG63" s="918"/>
      <c r="BH63" s="918"/>
      <c r="BI63" s="918"/>
      <c r="BJ63" s="918"/>
      <c r="BK63" s="919"/>
      <c r="BL63" s="914"/>
      <c r="BM63" s="939"/>
      <c r="BN63" s="939"/>
      <c r="BO63" s="939"/>
      <c r="BP63" s="939"/>
      <c r="BQ63" s="939"/>
      <c r="BR63" s="939"/>
      <c r="BS63" s="939"/>
      <c r="BT63" s="939"/>
      <c r="BU63" s="939"/>
      <c r="BV63" s="939"/>
      <c r="BW63" s="939"/>
      <c r="BX63" s="939"/>
      <c r="BY63" s="940"/>
      <c r="BZ63" s="914"/>
      <c r="CA63" s="939"/>
      <c r="CB63" s="939"/>
      <c r="CC63" s="939"/>
      <c r="CD63" s="939"/>
      <c r="CE63" s="939"/>
      <c r="CF63" s="939"/>
      <c r="CG63" s="939"/>
      <c r="CH63" s="939"/>
      <c r="CI63" s="939"/>
      <c r="CJ63" s="939"/>
      <c r="CK63" s="939"/>
      <c r="CL63" s="939"/>
      <c r="CM63" s="940"/>
      <c r="CN63" s="914"/>
      <c r="CO63" s="939"/>
      <c r="CP63" s="939"/>
      <c r="CQ63" s="939"/>
      <c r="CR63" s="939"/>
      <c r="CS63" s="939"/>
      <c r="CT63" s="939"/>
      <c r="CU63" s="939"/>
      <c r="CV63" s="939"/>
      <c r="CW63" s="939"/>
      <c r="CX63" s="939"/>
      <c r="CY63" s="939"/>
      <c r="CZ63" s="939"/>
      <c r="DA63" s="944"/>
    </row>
    <row r="64" spans="1:105" x14ac:dyDescent="0.2">
      <c r="A64" s="855"/>
      <c r="B64" s="856"/>
      <c r="C64" s="856"/>
      <c r="D64" s="856"/>
      <c r="E64" s="856"/>
      <c r="F64" s="856"/>
      <c r="G64" s="857"/>
      <c r="H64" s="858" t="s">
        <v>607</v>
      </c>
      <c r="I64" s="859"/>
      <c r="J64" s="859"/>
      <c r="K64" s="859"/>
      <c r="L64" s="859"/>
      <c r="M64" s="859"/>
      <c r="N64" s="859"/>
      <c r="O64" s="859"/>
      <c r="P64" s="859"/>
      <c r="Q64" s="859"/>
      <c r="R64" s="859"/>
      <c r="S64" s="859"/>
      <c r="T64" s="859"/>
      <c r="U64" s="859"/>
      <c r="V64" s="859"/>
      <c r="W64" s="859"/>
      <c r="X64" s="859"/>
      <c r="Y64" s="859"/>
      <c r="Z64" s="859"/>
      <c r="AA64" s="859"/>
      <c r="AB64" s="859"/>
      <c r="AC64" s="859"/>
      <c r="AD64" s="859"/>
      <c r="AE64" s="859"/>
      <c r="AF64" s="859"/>
      <c r="AG64" s="859"/>
      <c r="AH64" s="859"/>
      <c r="AI64" s="859"/>
      <c r="AJ64" s="859"/>
      <c r="AK64" s="859"/>
      <c r="AL64" s="859"/>
      <c r="AM64" s="859"/>
      <c r="AN64" s="859"/>
      <c r="AO64" s="859"/>
      <c r="AP64" s="859"/>
      <c r="AQ64" s="859"/>
      <c r="AR64" s="859"/>
      <c r="AS64" s="859"/>
      <c r="AT64" s="859"/>
      <c r="AU64" s="859"/>
      <c r="AV64" s="859"/>
      <c r="AW64" s="859"/>
      <c r="AX64" s="859"/>
      <c r="AY64" s="859"/>
      <c r="AZ64" s="859"/>
      <c r="BA64" s="859"/>
      <c r="BB64" s="859"/>
      <c r="BC64" s="859"/>
      <c r="BD64" s="859"/>
      <c r="BE64" s="859"/>
      <c r="BF64" s="859"/>
      <c r="BG64" s="859"/>
      <c r="BH64" s="859"/>
      <c r="BI64" s="859"/>
      <c r="BJ64" s="859"/>
      <c r="BK64" s="860"/>
      <c r="BL64" s="843"/>
      <c r="BM64" s="844"/>
      <c r="BN64" s="844"/>
      <c r="BO64" s="844"/>
      <c r="BP64" s="844"/>
      <c r="BQ64" s="844"/>
      <c r="BR64" s="844"/>
      <c r="BS64" s="844"/>
      <c r="BT64" s="844"/>
      <c r="BU64" s="844"/>
      <c r="BV64" s="844"/>
      <c r="BW64" s="844"/>
      <c r="BX64" s="844"/>
      <c r="BY64" s="845"/>
      <c r="BZ64" s="843"/>
      <c r="CA64" s="844"/>
      <c r="CB64" s="844"/>
      <c r="CC64" s="844"/>
      <c r="CD64" s="844"/>
      <c r="CE64" s="844"/>
      <c r="CF64" s="844"/>
      <c r="CG64" s="844"/>
      <c r="CH64" s="844"/>
      <c r="CI64" s="844"/>
      <c r="CJ64" s="844"/>
      <c r="CK64" s="844"/>
      <c r="CL64" s="844"/>
      <c r="CM64" s="845"/>
      <c r="CN64" s="843"/>
      <c r="CO64" s="844"/>
      <c r="CP64" s="844"/>
      <c r="CQ64" s="844"/>
      <c r="CR64" s="844"/>
      <c r="CS64" s="844"/>
      <c r="CT64" s="844"/>
      <c r="CU64" s="844"/>
      <c r="CV64" s="844"/>
      <c r="CW64" s="844"/>
      <c r="CX64" s="844"/>
      <c r="CY64" s="844"/>
      <c r="CZ64" s="844"/>
      <c r="DA64" s="861"/>
    </row>
    <row r="65" spans="1:112" x14ac:dyDescent="0.2">
      <c r="A65" s="855" t="s">
        <v>84</v>
      </c>
      <c r="B65" s="856"/>
      <c r="C65" s="856"/>
      <c r="D65" s="856"/>
      <c r="E65" s="856"/>
      <c r="F65" s="856"/>
      <c r="G65" s="857"/>
      <c r="H65" s="858" t="s">
        <v>608</v>
      </c>
      <c r="I65" s="859"/>
      <c r="J65" s="859"/>
      <c r="K65" s="859"/>
      <c r="L65" s="859"/>
      <c r="M65" s="859"/>
      <c r="N65" s="859"/>
      <c r="O65" s="859"/>
      <c r="P65" s="859"/>
      <c r="Q65" s="859"/>
      <c r="R65" s="859"/>
      <c r="S65" s="859"/>
      <c r="T65" s="859"/>
      <c r="U65" s="859"/>
      <c r="V65" s="859"/>
      <c r="W65" s="859"/>
      <c r="X65" s="859"/>
      <c r="Y65" s="859"/>
      <c r="Z65" s="859"/>
      <c r="AA65" s="859"/>
      <c r="AB65" s="859"/>
      <c r="AC65" s="859"/>
      <c r="AD65" s="859"/>
      <c r="AE65" s="859"/>
      <c r="AF65" s="859"/>
      <c r="AG65" s="859"/>
      <c r="AH65" s="859"/>
      <c r="AI65" s="859"/>
      <c r="AJ65" s="859"/>
      <c r="AK65" s="859"/>
      <c r="AL65" s="859"/>
      <c r="AM65" s="859"/>
      <c r="AN65" s="859"/>
      <c r="AO65" s="859"/>
      <c r="AP65" s="859"/>
      <c r="AQ65" s="859"/>
      <c r="AR65" s="859"/>
      <c r="AS65" s="859"/>
      <c r="AT65" s="859"/>
      <c r="AU65" s="859"/>
      <c r="AV65" s="859"/>
      <c r="AW65" s="859"/>
      <c r="AX65" s="859"/>
      <c r="AY65" s="859"/>
      <c r="AZ65" s="859"/>
      <c r="BA65" s="859"/>
      <c r="BB65" s="859"/>
      <c r="BC65" s="859"/>
      <c r="BD65" s="859"/>
      <c r="BE65" s="859"/>
      <c r="BF65" s="859"/>
      <c r="BG65" s="859"/>
      <c r="BH65" s="859"/>
      <c r="BI65" s="859"/>
      <c r="BJ65" s="859"/>
      <c r="BK65" s="860"/>
      <c r="BL65" s="843"/>
      <c r="BM65" s="844"/>
      <c r="BN65" s="844"/>
      <c r="BO65" s="844"/>
      <c r="BP65" s="844"/>
      <c r="BQ65" s="844"/>
      <c r="BR65" s="844"/>
      <c r="BS65" s="844"/>
      <c r="BT65" s="844"/>
      <c r="BU65" s="844"/>
      <c r="BV65" s="844"/>
      <c r="BW65" s="844"/>
      <c r="BX65" s="844"/>
      <c r="BY65" s="845"/>
      <c r="BZ65" s="843"/>
      <c r="CA65" s="844"/>
      <c r="CB65" s="844"/>
      <c r="CC65" s="844"/>
      <c r="CD65" s="844"/>
      <c r="CE65" s="844"/>
      <c r="CF65" s="844"/>
      <c r="CG65" s="844"/>
      <c r="CH65" s="844"/>
      <c r="CI65" s="844"/>
      <c r="CJ65" s="844"/>
      <c r="CK65" s="844"/>
      <c r="CL65" s="844"/>
      <c r="CM65" s="845"/>
      <c r="CN65" s="843"/>
      <c r="CO65" s="844"/>
      <c r="CP65" s="844"/>
      <c r="CQ65" s="844"/>
      <c r="CR65" s="844"/>
      <c r="CS65" s="844"/>
      <c r="CT65" s="844"/>
      <c r="CU65" s="844"/>
      <c r="CV65" s="844"/>
      <c r="CW65" s="844"/>
      <c r="CX65" s="844"/>
      <c r="CY65" s="844"/>
      <c r="CZ65" s="844"/>
      <c r="DA65" s="861"/>
    </row>
    <row r="66" spans="1:112" x14ac:dyDescent="0.2">
      <c r="A66" s="855" t="s">
        <v>38</v>
      </c>
      <c r="B66" s="856"/>
      <c r="C66" s="856"/>
      <c r="D66" s="856"/>
      <c r="E66" s="856"/>
      <c r="F66" s="856"/>
      <c r="G66" s="857"/>
      <c r="H66" s="858" t="s">
        <v>609</v>
      </c>
      <c r="I66" s="859"/>
      <c r="J66" s="859"/>
      <c r="K66" s="859"/>
      <c r="L66" s="859"/>
      <c r="M66" s="859"/>
      <c r="N66" s="859"/>
      <c r="O66" s="859"/>
      <c r="P66" s="859"/>
      <c r="Q66" s="859"/>
      <c r="R66" s="859"/>
      <c r="S66" s="859"/>
      <c r="T66" s="859"/>
      <c r="U66" s="859"/>
      <c r="V66" s="859"/>
      <c r="W66" s="859"/>
      <c r="X66" s="859"/>
      <c r="Y66" s="859"/>
      <c r="Z66" s="859"/>
      <c r="AA66" s="859"/>
      <c r="AB66" s="859"/>
      <c r="AC66" s="859"/>
      <c r="AD66" s="859"/>
      <c r="AE66" s="859"/>
      <c r="AF66" s="859"/>
      <c r="AG66" s="859"/>
      <c r="AH66" s="859"/>
      <c r="AI66" s="859"/>
      <c r="AJ66" s="859"/>
      <c r="AK66" s="859"/>
      <c r="AL66" s="859"/>
      <c r="AM66" s="859"/>
      <c r="AN66" s="859"/>
      <c r="AO66" s="859"/>
      <c r="AP66" s="859"/>
      <c r="AQ66" s="859"/>
      <c r="AR66" s="859"/>
      <c r="AS66" s="859"/>
      <c r="AT66" s="859"/>
      <c r="AU66" s="859"/>
      <c r="AV66" s="859"/>
      <c r="AW66" s="859"/>
      <c r="AX66" s="859"/>
      <c r="AY66" s="859"/>
      <c r="AZ66" s="859"/>
      <c r="BA66" s="859"/>
      <c r="BB66" s="859"/>
      <c r="BC66" s="859"/>
      <c r="BD66" s="859"/>
      <c r="BE66" s="859"/>
      <c r="BF66" s="859"/>
      <c r="BG66" s="859"/>
      <c r="BH66" s="859"/>
      <c r="BI66" s="859"/>
      <c r="BJ66" s="859"/>
      <c r="BK66" s="860"/>
      <c r="BL66" s="843"/>
      <c r="BM66" s="844"/>
      <c r="BN66" s="844"/>
      <c r="BO66" s="844"/>
      <c r="BP66" s="844"/>
      <c r="BQ66" s="844"/>
      <c r="BR66" s="844"/>
      <c r="BS66" s="844"/>
      <c r="BT66" s="844"/>
      <c r="BU66" s="844"/>
      <c r="BV66" s="844"/>
      <c r="BW66" s="844"/>
      <c r="BX66" s="844"/>
      <c r="BY66" s="845"/>
      <c r="BZ66" s="843"/>
      <c r="CA66" s="844"/>
      <c r="CB66" s="844"/>
      <c r="CC66" s="844"/>
      <c r="CD66" s="844"/>
      <c r="CE66" s="844"/>
      <c r="CF66" s="844"/>
      <c r="CG66" s="844"/>
      <c r="CH66" s="844"/>
      <c r="CI66" s="844"/>
      <c r="CJ66" s="844"/>
      <c r="CK66" s="844"/>
      <c r="CL66" s="844"/>
      <c r="CM66" s="845"/>
      <c r="CN66" s="843"/>
      <c r="CO66" s="844"/>
      <c r="CP66" s="844"/>
      <c r="CQ66" s="844"/>
      <c r="CR66" s="844"/>
      <c r="CS66" s="844"/>
      <c r="CT66" s="844"/>
      <c r="CU66" s="844"/>
      <c r="CV66" s="844"/>
      <c r="CW66" s="844"/>
      <c r="CX66" s="844"/>
      <c r="CY66" s="844"/>
      <c r="CZ66" s="844"/>
      <c r="DA66" s="861"/>
    </row>
    <row r="67" spans="1:112" ht="13.5" thickBot="1" x14ac:dyDescent="0.25">
      <c r="A67" s="869" t="s">
        <v>564</v>
      </c>
      <c r="B67" s="870"/>
      <c r="C67" s="870"/>
      <c r="D67" s="870"/>
      <c r="E67" s="870"/>
      <c r="F67" s="870"/>
      <c r="G67" s="871"/>
      <c r="H67" s="923" t="s">
        <v>610</v>
      </c>
      <c r="I67" s="924"/>
      <c r="J67" s="924"/>
      <c r="K67" s="924"/>
      <c r="L67" s="924"/>
      <c r="M67" s="924"/>
      <c r="N67" s="924"/>
      <c r="O67" s="924"/>
      <c r="P67" s="924"/>
      <c r="Q67" s="924"/>
      <c r="R67" s="924"/>
      <c r="S67" s="924"/>
      <c r="T67" s="924"/>
      <c r="U67" s="924"/>
      <c r="V67" s="924"/>
      <c r="W67" s="924"/>
      <c r="X67" s="924"/>
      <c r="Y67" s="924"/>
      <c r="Z67" s="924"/>
      <c r="AA67" s="924"/>
      <c r="AB67" s="924"/>
      <c r="AC67" s="924"/>
      <c r="AD67" s="924"/>
      <c r="AE67" s="924"/>
      <c r="AF67" s="924"/>
      <c r="AG67" s="924"/>
      <c r="AH67" s="924"/>
      <c r="AI67" s="924"/>
      <c r="AJ67" s="924"/>
      <c r="AK67" s="924"/>
      <c r="AL67" s="924"/>
      <c r="AM67" s="924"/>
      <c r="AN67" s="924"/>
      <c r="AO67" s="924"/>
      <c r="AP67" s="924"/>
      <c r="AQ67" s="924"/>
      <c r="AR67" s="924"/>
      <c r="AS67" s="924"/>
      <c r="AT67" s="924"/>
      <c r="AU67" s="924"/>
      <c r="AV67" s="924"/>
      <c r="AW67" s="924"/>
      <c r="AX67" s="924"/>
      <c r="AY67" s="924"/>
      <c r="AZ67" s="924"/>
      <c r="BA67" s="924"/>
      <c r="BB67" s="924"/>
      <c r="BC67" s="924"/>
      <c r="BD67" s="924"/>
      <c r="BE67" s="924"/>
      <c r="BF67" s="924"/>
      <c r="BG67" s="924"/>
      <c r="BH67" s="924"/>
      <c r="BI67" s="924"/>
      <c r="BJ67" s="924"/>
      <c r="BK67" s="925"/>
      <c r="BL67" s="930"/>
      <c r="BM67" s="931"/>
      <c r="BN67" s="931"/>
      <c r="BO67" s="931"/>
      <c r="BP67" s="931"/>
      <c r="BQ67" s="931"/>
      <c r="BR67" s="931"/>
      <c r="BS67" s="931"/>
      <c r="BT67" s="931"/>
      <c r="BU67" s="931"/>
      <c r="BV67" s="931"/>
      <c r="BW67" s="931"/>
      <c r="BX67" s="931"/>
      <c r="BY67" s="932"/>
      <c r="BZ67" s="930"/>
      <c r="CA67" s="931"/>
      <c r="CB67" s="931"/>
      <c r="CC67" s="931"/>
      <c r="CD67" s="931"/>
      <c r="CE67" s="931"/>
      <c r="CF67" s="931"/>
      <c r="CG67" s="931"/>
      <c r="CH67" s="931"/>
      <c r="CI67" s="931"/>
      <c r="CJ67" s="931"/>
      <c r="CK67" s="931"/>
      <c r="CL67" s="931"/>
      <c r="CM67" s="932"/>
      <c r="CN67" s="930"/>
      <c r="CO67" s="931"/>
      <c r="CP67" s="931"/>
      <c r="CQ67" s="931"/>
      <c r="CR67" s="931"/>
      <c r="CS67" s="931"/>
      <c r="CT67" s="931"/>
      <c r="CU67" s="931"/>
      <c r="CV67" s="931"/>
      <c r="CW67" s="931"/>
      <c r="CX67" s="931"/>
      <c r="CY67" s="931"/>
      <c r="CZ67" s="931"/>
      <c r="DA67" s="933"/>
    </row>
    <row r="68" spans="1:112" x14ac:dyDescent="0.2">
      <c r="A68" s="879" t="s">
        <v>611</v>
      </c>
      <c r="B68" s="880"/>
      <c r="C68" s="880"/>
      <c r="D68" s="880"/>
      <c r="E68" s="880"/>
      <c r="F68" s="880"/>
      <c r="G68" s="881"/>
      <c r="H68" s="917" t="s">
        <v>612</v>
      </c>
      <c r="I68" s="918"/>
      <c r="J68" s="918"/>
      <c r="K68" s="918"/>
      <c r="L68" s="918"/>
      <c r="M68" s="918"/>
      <c r="N68" s="918"/>
      <c r="O68" s="918"/>
      <c r="P68" s="918"/>
      <c r="Q68" s="918"/>
      <c r="R68" s="918"/>
      <c r="S68" s="918"/>
      <c r="T68" s="918"/>
      <c r="U68" s="918"/>
      <c r="V68" s="918"/>
      <c r="W68" s="918"/>
      <c r="X68" s="918"/>
      <c r="Y68" s="918"/>
      <c r="Z68" s="918"/>
      <c r="AA68" s="918"/>
      <c r="AB68" s="918"/>
      <c r="AC68" s="918"/>
      <c r="AD68" s="918"/>
      <c r="AE68" s="918"/>
      <c r="AF68" s="918"/>
      <c r="AG68" s="918"/>
      <c r="AH68" s="918"/>
      <c r="AI68" s="918"/>
      <c r="AJ68" s="918"/>
      <c r="AK68" s="918"/>
      <c r="AL68" s="918"/>
      <c r="AM68" s="918"/>
      <c r="AN68" s="918"/>
      <c r="AO68" s="918"/>
      <c r="AP68" s="918"/>
      <c r="AQ68" s="918"/>
      <c r="AR68" s="918"/>
      <c r="AS68" s="918"/>
      <c r="AT68" s="918"/>
      <c r="AU68" s="918"/>
      <c r="AV68" s="918"/>
      <c r="AW68" s="918"/>
      <c r="AX68" s="918"/>
      <c r="AY68" s="918"/>
      <c r="AZ68" s="918"/>
      <c r="BA68" s="918"/>
      <c r="BB68" s="918"/>
      <c r="BC68" s="918"/>
      <c r="BD68" s="918"/>
      <c r="BE68" s="918"/>
      <c r="BF68" s="918"/>
      <c r="BG68" s="918"/>
      <c r="BH68" s="918"/>
      <c r="BI68" s="918"/>
      <c r="BJ68" s="918"/>
      <c r="BK68" s="919"/>
      <c r="BL68" s="914"/>
      <c r="BM68" s="939"/>
      <c r="BN68" s="939"/>
      <c r="BO68" s="939"/>
      <c r="BP68" s="939"/>
      <c r="BQ68" s="939"/>
      <c r="BR68" s="939"/>
      <c r="BS68" s="939"/>
      <c r="BT68" s="939"/>
      <c r="BU68" s="939"/>
      <c r="BV68" s="939"/>
      <c r="BW68" s="939"/>
      <c r="BX68" s="939"/>
      <c r="BY68" s="940"/>
      <c r="BZ68" s="914"/>
      <c r="CA68" s="939"/>
      <c r="CB68" s="939"/>
      <c r="CC68" s="939"/>
      <c r="CD68" s="939"/>
      <c r="CE68" s="939"/>
      <c r="CF68" s="939"/>
      <c r="CG68" s="939"/>
      <c r="CH68" s="939"/>
      <c r="CI68" s="939"/>
      <c r="CJ68" s="939"/>
      <c r="CK68" s="939"/>
      <c r="CL68" s="939"/>
      <c r="CM68" s="940"/>
      <c r="CN68" s="914"/>
      <c r="CO68" s="939"/>
      <c r="CP68" s="939"/>
      <c r="CQ68" s="939"/>
      <c r="CR68" s="939"/>
      <c r="CS68" s="939"/>
      <c r="CT68" s="939"/>
      <c r="CU68" s="939"/>
      <c r="CV68" s="939"/>
      <c r="CW68" s="939"/>
      <c r="CX68" s="939"/>
      <c r="CY68" s="939"/>
      <c r="CZ68" s="939"/>
      <c r="DA68" s="944"/>
    </row>
    <row r="69" spans="1:112" x14ac:dyDescent="0.2">
      <c r="A69" s="855"/>
      <c r="B69" s="856"/>
      <c r="C69" s="856"/>
      <c r="D69" s="856"/>
      <c r="E69" s="856"/>
      <c r="F69" s="856"/>
      <c r="G69" s="857"/>
      <c r="H69" s="858" t="s">
        <v>613</v>
      </c>
      <c r="I69" s="859"/>
      <c r="J69" s="859"/>
      <c r="K69" s="859"/>
      <c r="L69" s="859"/>
      <c r="M69" s="859"/>
      <c r="N69" s="859"/>
      <c r="O69" s="859"/>
      <c r="P69" s="859"/>
      <c r="Q69" s="859"/>
      <c r="R69" s="859"/>
      <c r="S69" s="859"/>
      <c r="T69" s="859"/>
      <c r="U69" s="859"/>
      <c r="V69" s="859"/>
      <c r="W69" s="859"/>
      <c r="X69" s="859"/>
      <c r="Y69" s="859"/>
      <c r="Z69" s="859"/>
      <c r="AA69" s="859"/>
      <c r="AB69" s="859"/>
      <c r="AC69" s="859"/>
      <c r="AD69" s="859"/>
      <c r="AE69" s="859"/>
      <c r="AF69" s="859"/>
      <c r="AG69" s="859"/>
      <c r="AH69" s="859"/>
      <c r="AI69" s="859"/>
      <c r="AJ69" s="859"/>
      <c r="AK69" s="859"/>
      <c r="AL69" s="859"/>
      <c r="AM69" s="859"/>
      <c r="AN69" s="859"/>
      <c r="AO69" s="859"/>
      <c r="AP69" s="859"/>
      <c r="AQ69" s="859"/>
      <c r="AR69" s="859"/>
      <c r="AS69" s="859"/>
      <c r="AT69" s="859"/>
      <c r="AU69" s="859"/>
      <c r="AV69" s="859"/>
      <c r="AW69" s="859"/>
      <c r="AX69" s="859"/>
      <c r="AY69" s="859"/>
      <c r="AZ69" s="859"/>
      <c r="BA69" s="859"/>
      <c r="BB69" s="859"/>
      <c r="BC69" s="859"/>
      <c r="BD69" s="859"/>
      <c r="BE69" s="859"/>
      <c r="BF69" s="859"/>
      <c r="BG69" s="859"/>
      <c r="BH69" s="859"/>
      <c r="BI69" s="859"/>
      <c r="BJ69" s="859"/>
      <c r="BK69" s="860"/>
      <c r="BL69" s="843"/>
      <c r="BM69" s="844"/>
      <c r="BN69" s="844"/>
      <c r="BO69" s="844"/>
      <c r="BP69" s="844"/>
      <c r="BQ69" s="844"/>
      <c r="BR69" s="844"/>
      <c r="BS69" s="844"/>
      <c r="BT69" s="844"/>
      <c r="BU69" s="844"/>
      <c r="BV69" s="844"/>
      <c r="BW69" s="844"/>
      <c r="BX69" s="844"/>
      <c r="BY69" s="845"/>
      <c r="BZ69" s="843"/>
      <c r="CA69" s="844"/>
      <c r="CB69" s="844"/>
      <c r="CC69" s="844"/>
      <c r="CD69" s="844"/>
      <c r="CE69" s="844"/>
      <c r="CF69" s="844"/>
      <c r="CG69" s="844"/>
      <c r="CH69" s="844"/>
      <c r="CI69" s="844"/>
      <c r="CJ69" s="844"/>
      <c r="CK69" s="844"/>
      <c r="CL69" s="844"/>
      <c r="CM69" s="845"/>
      <c r="CN69" s="843"/>
      <c r="CO69" s="844"/>
      <c r="CP69" s="844"/>
      <c r="CQ69" s="844"/>
      <c r="CR69" s="844"/>
      <c r="CS69" s="844"/>
      <c r="CT69" s="844"/>
      <c r="CU69" s="844"/>
      <c r="CV69" s="844"/>
      <c r="CW69" s="844"/>
      <c r="CX69" s="844"/>
      <c r="CY69" s="844"/>
      <c r="CZ69" s="844"/>
      <c r="DA69" s="861"/>
    </row>
    <row r="70" spans="1:112" x14ac:dyDescent="0.2">
      <c r="A70" s="855" t="s">
        <v>84</v>
      </c>
      <c r="B70" s="856"/>
      <c r="C70" s="856"/>
      <c r="D70" s="856"/>
      <c r="E70" s="856"/>
      <c r="F70" s="856"/>
      <c r="G70" s="857"/>
      <c r="H70" s="858" t="s">
        <v>614</v>
      </c>
      <c r="I70" s="859"/>
      <c r="J70" s="859"/>
      <c r="K70" s="859"/>
      <c r="L70" s="859"/>
      <c r="M70" s="859"/>
      <c r="N70" s="859"/>
      <c r="O70" s="859"/>
      <c r="P70" s="859"/>
      <c r="Q70" s="859"/>
      <c r="R70" s="859"/>
      <c r="S70" s="859"/>
      <c r="T70" s="859"/>
      <c r="U70" s="859"/>
      <c r="V70" s="859"/>
      <c r="W70" s="859"/>
      <c r="X70" s="859"/>
      <c r="Y70" s="859"/>
      <c r="Z70" s="859"/>
      <c r="AA70" s="859"/>
      <c r="AB70" s="859"/>
      <c r="AC70" s="859"/>
      <c r="AD70" s="859"/>
      <c r="AE70" s="859"/>
      <c r="AF70" s="859"/>
      <c r="AG70" s="859"/>
      <c r="AH70" s="859"/>
      <c r="AI70" s="859"/>
      <c r="AJ70" s="859"/>
      <c r="AK70" s="859"/>
      <c r="AL70" s="859"/>
      <c r="AM70" s="859"/>
      <c r="AN70" s="859"/>
      <c r="AO70" s="859"/>
      <c r="AP70" s="859"/>
      <c r="AQ70" s="859"/>
      <c r="AR70" s="859"/>
      <c r="AS70" s="859"/>
      <c r="AT70" s="859"/>
      <c r="AU70" s="859"/>
      <c r="AV70" s="859"/>
      <c r="AW70" s="859"/>
      <c r="AX70" s="859"/>
      <c r="AY70" s="859"/>
      <c r="AZ70" s="859"/>
      <c r="BA70" s="859"/>
      <c r="BB70" s="859"/>
      <c r="BC70" s="859"/>
      <c r="BD70" s="859"/>
      <c r="BE70" s="859"/>
      <c r="BF70" s="859"/>
      <c r="BG70" s="859"/>
      <c r="BH70" s="859"/>
      <c r="BI70" s="859"/>
      <c r="BJ70" s="859"/>
      <c r="BK70" s="860"/>
      <c r="BL70" s="843"/>
      <c r="BM70" s="844"/>
      <c r="BN70" s="844"/>
      <c r="BO70" s="844"/>
      <c r="BP70" s="844"/>
      <c r="BQ70" s="844"/>
      <c r="BR70" s="844"/>
      <c r="BS70" s="844"/>
      <c r="BT70" s="844"/>
      <c r="BU70" s="844"/>
      <c r="BV70" s="844"/>
      <c r="BW70" s="844"/>
      <c r="BX70" s="844"/>
      <c r="BY70" s="845"/>
      <c r="BZ70" s="843"/>
      <c r="CA70" s="844"/>
      <c r="CB70" s="844"/>
      <c r="CC70" s="844"/>
      <c r="CD70" s="844"/>
      <c r="CE70" s="844"/>
      <c r="CF70" s="844"/>
      <c r="CG70" s="844"/>
      <c r="CH70" s="844"/>
      <c r="CI70" s="844"/>
      <c r="CJ70" s="844"/>
      <c r="CK70" s="844"/>
      <c r="CL70" s="844"/>
      <c r="CM70" s="845"/>
      <c r="CN70" s="843"/>
      <c r="CO70" s="844"/>
      <c r="CP70" s="844"/>
      <c r="CQ70" s="844"/>
      <c r="CR70" s="844"/>
      <c r="CS70" s="844"/>
      <c r="CT70" s="844"/>
      <c r="CU70" s="844"/>
      <c r="CV70" s="844"/>
      <c r="CW70" s="844"/>
      <c r="CX70" s="844"/>
      <c r="CY70" s="844"/>
      <c r="CZ70" s="844"/>
      <c r="DA70" s="861"/>
    </row>
    <row r="71" spans="1:112" x14ac:dyDescent="0.2">
      <c r="A71" s="855" t="s">
        <v>38</v>
      </c>
      <c r="B71" s="856"/>
      <c r="C71" s="856"/>
      <c r="D71" s="856"/>
      <c r="E71" s="856"/>
      <c r="F71" s="856"/>
      <c r="G71" s="857"/>
      <c r="H71" s="858" t="s">
        <v>609</v>
      </c>
      <c r="I71" s="859"/>
      <c r="J71" s="859"/>
      <c r="K71" s="859"/>
      <c r="L71" s="859"/>
      <c r="M71" s="859"/>
      <c r="N71" s="859"/>
      <c r="O71" s="859"/>
      <c r="P71" s="859"/>
      <c r="Q71" s="859"/>
      <c r="R71" s="859"/>
      <c r="S71" s="859"/>
      <c r="T71" s="859"/>
      <c r="U71" s="859"/>
      <c r="V71" s="859"/>
      <c r="W71" s="859"/>
      <c r="X71" s="859"/>
      <c r="Y71" s="859"/>
      <c r="Z71" s="859"/>
      <c r="AA71" s="859"/>
      <c r="AB71" s="859"/>
      <c r="AC71" s="859"/>
      <c r="AD71" s="859"/>
      <c r="AE71" s="859"/>
      <c r="AF71" s="859"/>
      <c r="AG71" s="859"/>
      <c r="AH71" s="859"/>
      <c r="AI71" s="859"/>
      <c r="AJ71" s="859"/>
      <c r="AK71" s="859"/>
      <c r="AL71" s="859"/>
      <c r="AM71" s="859"/>
      <c r="AN71" s="859"/>
      <c r="AO71" s="859"/>
      <c r="AP71" s="859"/>
      <c r="AQ71" s="859"/>
      <c r="AR71" s="859"/>
      <c r="AS71" s="859"/>
      <c r="AT71" s="859"/>
      <c r="AU71" s="859"/>
      <c r="AV71" s="859"/>
      <c r="AW71" s="859"/>
      <c r="AX71" s="859"/>
      <c r="AY71" s="859"/>
      <c r="AZ71" s="859"/>
      <c r="BA71" s="859"/>
      <c r="BB71" s="859"/>
      <c r="BC71" s="859"/>
      <c r="BD71" s="859"/>
      <c r="BE71" s="859"/>
      <c r="BF71" s="859"/>
      <c r="BG71" s="859"/>
      <c r="BH71" s="859"/>
      <c r="BI71" s="859"/>
      <c r="BJ71" s="859"/>
      <c r="BK71" s="860"/>
      <c r="BL71" s="843"/>
      <c r="BM71" s="844"/>
      <c r="BN71" s="844"/>
      <c r="BO71" s="844"/>
      <c r="BP71" s="844"/>
      <c r="BQ71" s="844"/>
      <c r="BR71" s="844"/>
      <c r="BS71" s="844"/>
      <c r="BT71" s="844"/>
      <c r="BU71" s="844"/>
      <c r="BV71" s="844"/>
      <c r="BW71" s="844"/>
      <c r="BX71" s="844"/>
      <c r="BY71" s="845"/>
      <c r="BZ71" s="843"/>
      <c r="CA71" s="844"/>
      <c r="CB71" s="844"/>
      <c r="CC71" s="844"/>
      <c r="CD71" s="844"/>
      <c r="CE71" s="844"/>
      <c r="CF71" s="844"/>
      <c r="CG71" s="844"/>
      <c r="CH71" s="844"/>
      <c r="CI71" s="844"/>
      <c r="CJ71" s="844"/>
      <c r="CK71" s="844"/>
      <c r="CL71" s="844"/>
      <c r="CM71" s="845"/>
      <c r="CN71" s="843"/>
      <c r="CO71" s="844"/>
      <c r="CP71" s="844"/>
      <c r="CQ71" s="844"/>
      <c r="CR71" s="844"/>
      <c r="CS71" s="844"/>
      <c r="CT71" s="844"/>
      <c r="CU71" s="844"/>
      <c r="CV71" s="844"/>
      <c r="CW71" s="844"/>
      <c r="CX71" s="844"/>
      <c r="CY71" s="844"/>
      <c r="CZ71" s="844"/>
      <c r="DA71" s="861"/>
    </row>
    <row r="72" spans="1:112" ht="13.5" thickBot="1" x14ac:dyDescent="0.25">
      <c r="A72" s="869" t="s">
        <v>564</v>
      </c>
      <c r="B72" s="870"/>
      <c r="C72" s="870"/>
      <c r="D72" s="870"/>
      <c r="E72" s="870"/>
      <c r="F72" s="870"/>
      <c r="G72" s="871"/>
      <c r="H72" s="923" t="s">
        <v>610</v>
      </c>
      <c r="I72" s="924"/>
      <c r="J72" s="924"/>
      <c r="K72" s="924"/>
      <c r="L72" s="924"/>
      <c r="M72" s="924"/>
      <c r="N72" s="924"/>
      <c r="O72" s="924"/>
      <c r="P72" s="924"/>
      <c r="Q72" s="924"/>
      <c r="R72" s="924"/>
      <c r="S72" s="924"/>
      <c r="T72" s="924"/>
      <c r="U72" s="924"/>
      <c r="V72" s="924"/>
      <c r="W72" s="924"/>
      <c r="X72" s="924"/>
      <c r="Y72" s="924"/>
      <c r="Z72" s="924"/>
      <c r="AA72" s="924"/>
      <c r="AB72" s="924"/>
      <c r="AC72" s="924"/>
      <c r="AD72" s="924"/>
      <c r="AE72" s="924"/>
      <c r="AF72" s="924"/>
      <c r="AG72" s="924"/>
      <c r="AH72" s="924"/>
      <c r="AI72" s="924"/>
      <c r="AJ72" s="924"/>
      <c r="AK72" s="924"/>
      <c r="AL72" s="924"/>
      <c r="AM72" s="924"/>
      <c r="AN72" s="924"/>
      <c r="AO72" s="924"/>
      <c r="AP72" s="924"/>
      <c r="AQ72" s="924"/>
      <c r="AR72" s="924"/>
      <c r="AS72" s="924"/>
      <c r="AT72" s="924"/>
      <c r="AU72" s="924"/>
      <c r="AV72" s="924"/>
      <c r="AW72" s="924"/>
      <c r="AX72" s="924"/>
      <c r="AY72" s="924"/>
      <c r="AZ72" s="924"/>
      <c r="BA72" s="924"/>
      <c r="BB72" s="924"/>
      <c r="BC72" s="924"/>
      <c r="BD72" s="924"/>
      <c r="BE72" s="924"/>
      <c r="BF72" s="924"/>
      <c r="BG72" s="924"/>
      <c r="BH72" s="924"/>
      <c r="BI72" s="924"/>
      <c r="BJ72" s="924"/>
      <c r="BK72" s="925"/>
      <c r="BL72" s="930"/>
      <c r="BM72" s="931"/>
      <c r="BN72" s="931"/>
      <c r="BO72" s="931"/>
      <c r="BP72" s="931"/>
      <c r="BQ72" s="931"/>
      <c r="BR72" s="931"/>
      <c r="BS72" s="931"/>
      <c r="BT72" s="931"/>
      <c r="BU72" s="931"/>
      <c r="BV72" s="931"/>
      <c r="BW72" s="931"/>
      <c r="BX72" s="931"/>
      <c r="BY72" s="932"/>
      <c r="BZ72" s="930"/>
      <c r="CA72" s="931"/>
      <c r="CB72" s="931"/>
      <c r="CC72" s="931"/>
      <c r="CD72" s="931"/>
      <c r="CE72" s="931"/>
      <c r="CF72" s="931"/>
      <c r="CG72" s="931"/>
      <c r="CH72" s="931"/>
      <c r="CI72" s="931"/>
      <c r="CJ72" s="931"/>
      <c r="CK72" s="931"/>
      <c r="CL72" s="931"/>
      <c r="CM72" s="932"/>
      <c r="CN72" s="930"/>
      <c r="CO72" s="931"/>
      <c r="CP72" s="931"/>
      <c r="CQ72" s="931"/>
      <c r="CR72" s="931"/>
      <c r="CS72" s="931"/>
      <c r="CT72" s="931"/>
      <c r="CU72" s="931"/>
      <c r="CV72" s="931"/>
      <c r="CW72" s="931"/>
      <c r="CX72" s="931"/>
      <c r="CY72" s="931"/>
      <c r="CZ72" s="931"/>
      <c r="DA72" s="933"/>
    </row>
    <row r="73" spans="1:112" ht="13.5" thickBot="1" x14ac:dyDescent="0.25">
      <c r="A73" s="901" t="s">
        <v>615</v>
      </c>
      <c r="B73" s="902"/>
      <c r="C73" s="902"/>
      <c r="D73" s="902"/>
      <c r="E73" s="902"/>
      <c r="F73" s="902"/>
      <c r="G73" s="903"/>
      <c r="H73" s="934" t="s">
        <v>616</v>
      </c>
      <c r="I73" s="935"/>
      <c r="J73" s="935"/>
      <c r="K73" s="935"/>
      <c r="L73" s="935"/>
      <c r="M73" s="935"/>
      <c r="N73" s="935"/>
      <c r="O73" s="935"/>
      <c r="P73" s="935"/>
      <c r="Q73" s="935"/>
      <c r="R73" s="935"/>
      <c r="S73" s="935"/>
      <c r="T73" s="935"/>
      <c r="U73" s="935"/>
      <c r="V73" s="935"/>
      <c r="W73" s="935"/>
      <c r="X73" s="935"/>
      <c r="Y73" s="935"/>
      <c r="Z73" s="935"/>
      <c r="AA73" s="935"/>
      <c r="AB73" s="935"/>
      <c r="AC73" s="935"/>
      <c r="AD73" s="935"/>
      <c r="AE73" s="935"/>
      <c r="AF73" s="935"/>
      <c r="AG73" s="935"/>
      <c r="AH73" s="935"/>
      <c r="AI73" s="935"/>
      <c r="AJ73" s="935"/>
      <c r="AK73" s="935"/>
      <c r="AL73" s="935"/>
      <c r="AM73" s="935"/>
      <c r="AN73" s="935"/>
      <c r="AO73" s="935"/>
      <c r="AP73" s="935"/>
      <c r="AQ73" s="935"/>
      <c r="AR73" s="935"/>
      <c r="AS73" s="935"/>
      <c r="AT73" s="935"/>
      <c r="AU73" s="935"/>
      <c r="AV73" s="935"/>
      <c r="AW73" s="935"/>
      <c r="AX73" s="935"/>
      <c r="AY73" s="935"/>
      <c r="AZ73" s="935"/>
      <c r="BA73" s="935"/>
      <c r="BB73" s="935"/>
      <c r="BC73" s="935"/>
      <c r="BD73" s="935"/>
      <c r="BE73" s="935"/>
      <c r="BF73" s="935"/>
      <c r="BG73" s="935"/>
      <c r="BH73" s="935"/>
      <c r="BI73" s="935"/>
      <c r="BJ73" s="935"/>
      <c r="BK73" s="936"/>
      <c r="BL73" s="907"/>
      <c r="BM73" s="941"/>
      <c r="BN73" s="941"/>
      <c r="BO73" s="941"/>
      <c r="BP73" s="941"/>
      <c r="BQ73" s="941"/>
      <c r="BR73" s="941"/>
      <c r="BS73" s="941"/>
      <c r="BT73" s="941"/>
      <c r="BU73" s="941"/>
      <c r="BV73" s="941"/>
      <c r="BW73" s="941"/>
      <c r="BX73" s="941"/>
      <c r="BY73" s="942"/>
      <c r="BZ73" s="907"/>
      <c r="CA73" s="941"/>
      <c r="CB73" s="941"/>
      <c r="CC73" s="941"/>
      <c r="CD73" s="941"/>
      <c r="CE73" s="941"/>
      <c r="CF73" s="941"/>
      <c r="CG73" s="941"/>
      <c r="CH73" s="941"/>
      <c r="CI73" s="941"/>
      <c r="CJ73" s="941"/>
      <c r="CK73" s="941"/>
      <c r="CL73" s="941"/>
      <c r="CM73" s="942"/>
      <c r="CN73" s="907"/>
      <c r="CO73" s="941"/>
      <c r="CP73" s="941"/>
      <c r="CQ73" s="941"/>
      <c r="CR73" s="941"/>
      <c r="CS73" s="941"/>
      <c r="CT73" s="941"/>
      <c r="CU73" s="941"/>
      <c r="CV73" s="941"/>
      <c r="CW73" s="941"/>
      <c r="CX73" s="941"/>
      <c r="CY73" s="941"/>
      <c r="CZ73" s="941"/>
      <c r="DA73" s="943"/>
    </row>
    <row r="74" spans="1:112" x14ac:dyDescent="0.2">
      <c r="A74" s="879" t="s">
        <v>617</v>
      </c>
      <c r="B74" s="880"/>
      <c r="C74" s="880"/>
      <c r="D74" s="880"/>
      <c r="E74" s="880"/>
      <c r="F74" s="880"/>
      <c r="G74" s="881"/>
      <c r="H74" s="917" t="s">
        <v>618</v>
      </c>
      <c r="I74" s="918"/>
      <c r="J74" s="918"/>
      <c r="K74" s="918"/>
      <c r="L74" s="918"/>
      <c r="M74" s="918"/>
      <c r="N74" s="918"/>
      <c r="O74" s="918"/>
      <c r="P74" s="918"/>
      <c r="Q74" s="918"/>
      <c r="R74" s="918"/>
      <c r="S74" s="918"/>
      <c r="T74" s="918"/>
      <c r="U74" s="918"/>
      <c r="V74" s="918"/>
      <c r="W74" s="918"/>
      <c r="X74" s="918"/>
      <c r="Y74" s="918"/>
      <c r="Z74" s="918"/>
      <c r="AA74" s="918"/>
      <c r="AB74" s="918"/>
      <c r="AC74" s="918"/>
      <c r="AD74" s="918"/>
      <c r="AE74" s="918"/>
      <c r="AF74" s="918"/>
      <c r="AG74" s="918"/>
      <c r="AH74" s="918"/>
      <c r="AI74" s="918"/>
      <c r="AJ74" s="918"/>
      <c r="AK74" s="918"/>
      <c r="AL74" s="918"/>
      <c r="AM74" s="918"/>
      <c r="AN74" s="918"/>
      <c r="AO74" s="918"/>
      <c r="AP74" s="918"/>
      <c r="AQ74" s="918"/>
      <c r="AR74" s="918"/>
      <c r="AS74" s="918"/>
      <c r="AT74" s="918"/>
      <c r="AU74" s="918"/>
      <c r="AV74" s="918"/>
      <c r="AW74" s="918"/>
      <c r="AX74" s="918"/>
      <c r="AY74" s="918"/>
      <c r="AZ74" s="918"/>
      <c r="BA74" s="918"/>
      <c r="BB74" s="918"/>
      <c r="BC74" s="918"/>
      <c r="BD74" s="918"/>
      <c r="BE74" s="918"/>
      <c r="BF74" s="918"/>
      <c r="BG74" s="918"/>
      <c r="BH74" s="918"/>
      <c r="BI74" s="918"/>
      <c r="BJ74" s="918"/>
      <c r="BK74" s="919"/>
      <c r="BL74" s="914">
        <f>BL75</f>
        <v>18.747</v>
      </c>
      <c r="BM74" s="939"/>
      <c r="BN74" s="939"/>
      <c r="BO74" s="939"/>
      <c r="BP74" s="939"/>
      <c r="BQ74" s="939"/>
      <c r="BR74" s="939"/>
      <c r="BS74" s="939"/>
      <c r="BT74" s="939"/>
      <c r="BU74" s="939"/>
      <c r="BV74" s="939"/>
      <c r="BW74" s="939"/>
      <c r="BX74" s="939"/>
      <c r="BY74" s="940"/>
      <c r="BZ74" s="914">
        <f>BZ75</f>
        <v>0</v>
      </c>
      <c r="CA74" s="939"/>
      <c r="CB74" s="939"/>
      <c r="CC74" s="939"/>
      <c r="CD74" s="939"/>
      <c r="CE74" s="939"/>
      <c r="CF74" s="939"/>
      <c r="CG74" s="939"/>
      <c r="CH74" s="939"/>
      <c r="CI74" s="939"/>
      <c r="CJ74" s="939"/>
      <c r="CK74" s="939"/>
      <c r="CL74" s="939"/>
      <c r="CM74" s="940"/>
      <c r="CN74" s="914">
        <f>CN75</f>
        <v>0</v>
      </c>
      <c r="CO74" s="939"/>
      <c r="CP74" s="939"/>
      <c r="CQ74" s="939"/>
      <c r="CR74" s="939"/>
      <c r="CS74" s="939"/>
      <c r="CT74" s="939"/>
      <c r="CU74" s="939"/>
      <c r="CV74" s="939"/>
      <c r="CW74" s="939"/>
      <c r="CX74" s="939"/>
      <c r="CY74" s="939"/>
      <c r="CZ74" s="939"/>
      <c r="DA74" s="940"/>
    </row>
    <row r="75" spans="1:112" x14ac:dyDescent="0.2">
      <c r="A75" s="855" t="s">
        <v>84</v>
      </c>
      <c r="B75" s="856"/>
      <c r="C75" s="856"/>
      <c r="D75" s="856"/>
      <c r="E75" s="856"/>
      <c r="F75" s="856"/>
      <c r="G75" s="857"/>
      <c r="H75" s="858" t="s">
        <v>619</v>
      </c>
      <c r="I75" s="859"/>
      <c r="J75" s="859"/>
      <c r="K75" s="859"/>
      <c r="L75" s="859"/>
      <c r="M75" s="859"/>
      <c r="N75" s="859"/>
      <c r="O75" s="859"/>
      <c r="P75" s="859"/>
      <c r="Q75" s="859"/>
      <c r="R75" s="859"/>
      <c r="S75" s="859"/>
      <c r="T75" s="859"/>
      <c r="U75" s="859"/>
      <c r="V75" s="859"/>
      <c r="W75" s="859"/>
      <c r="X75" s="859"/>
      <c r="Y75" s="859"/>
      <c r="Z75" s="859"/>
      <c r="AA75" s="859"/>
      <c r="AB75" s="859"/>
      <c r="AC75" s="859"/>
      <c r="AD75" s="859"/>
      <c r="AE75" s="859"/>
      <c r="AF75" s="859"/>
      <c r="AG75" s="859"/>
      <c r="AH75" s="859"/>
      <c r="AI75" s="859"/>
      <c r="AJ75" s="859"/>
      <c r="AK75" s="859"/>
      <c r="AL75" s="859"/>
      <c r="AM75" s="859"/>
      <c r="AN75" s="859"/>
      <c r="AO75" s="859"/>
      <c r="AP75" s="859"/>
      <c r="AQ75" s="859"/>
      <c r="AR75" s="859"/>
      <c r="AS75" s="859"/>
      <c r="AT75" s="859"/>
      <c r="AU75" s="859"/>
      <c r="AV75" s="859"/>
      <c r="AW75" s="859"/>
      <c r="AX75" s="859"/>
      <c r="AY75" s="859"/>
      <c r="AZ75" s="859"/>
      <c r="BA75" s="859"/>
      <c r="BB75" s="859"/>
      <c r="BC75" s="859"/>
      <c r="BD75" s="859"/>
      <c r="BE75" s="859"/>
      <c r="BF75" s="859"/>
      <c r="BG75" s="859"/>
      <c r="BH75" s="859"/>
      <c r="BI75" s="859"/>
      <c r="BJ75" s="859"/>
      <c r="BK75" s="860"/>
      <c r="BL75" s="843">
        <v>18.747</v>
      </c>
      <c r="BM75" s="844"/>
      <c r="BN75" s="844"/>
      <c r="BO75" s="844"/>
      <c r="BP75" s="844"/>
      <c r="BQ75" s="844"/>
      <c r="BR75" s="844"/>
      <c r="BS75" s="844"/>
      <c r="BT75" s="844"/>
      <c r="BU75" s="844"/>
      <c r="BV75" s="844"/>
      <c r="BW75" s="844"/>
      <c r="BX75" s="844"/>
      <c r="BY75" s="845"/>
      <c r="BZ75" s="843">
        <v>0</v>
      </c>
      <c r="CA75" s="844"/>
      <c r="CB75" s="844"/>
      <c r="CC75" s="844"/>
      <c r="CD75" s="844"/>
      <c r="CE75" s="844"/>
      <c r="CF75" s="844"/>
      <c r="CG75" s="844"/>
      <c r="CH75" s="844"/>
      <c r="CI75" s="844"/>
      <c r="CJ75" s="844"/>
      <c r="CK75" s="844"/>
      <c r="CL75" s="844"/>
      <c r="CM75" s="845"/>
      <c r="CN75" s="843">
        <v>0</v>
      </c>
      <c r="CO75" s="844"/>
      <c r="CP75" s="844"/>
      <c r="CQ75" s="844"/>
      <c r="CR75" s="844"/>
      <c r="CS75" s="844"/>
      <c r="CT75" s="844"/>
      <c r="CU75" s="844"/>
      <c r="CV75" s="844"/>
      <c r="CW75" s="844"/>
      <c r="CX75" s="844"/>
      <c r="CY75" s="844"/>
      <c r="CZ75" s="844"/>
      <c r="DA75" s="845"/>
    </row>
    <row r="76" spans="1:112" ht="13.5" thickBot="1" x14ac:dyDescent="0.25">
      <c r="A76" s="869" t="s">
        <v>564</v>
      </c>
      <c r="B76" s="870"/>
      <c r="C76" s="870"/>
      <c r="D76" s="870"/>
      <c r="E76" s="870"/>
      <c r="F76" s="870"/>
      <c r="G76" s="871"/>
      <c r="H76" s="923" t="s">
        <v>620</v>
      </c>
      <c r="I76" s="924"/>
      <c r="J76" s="924"/>
      <c r="K76" s="924"/>
      <c r="L76" s="924"/>
      <c r="M76" s="924"/>
      <c r="N76" s="924"/>
      <c r="O76" s="924"/>
      <c r="P76" s="924"/>
      <c r="Q76" s="924"/>
      <c r="R76" s="924"/>
      <c r="S76" s="924"/>
      <c r="T76" s="924"/>
      <c r="U76" s="924"/>
      <c r="V76" s="924"/>
      <c r="W76" s="924"/>
      <c r="X76" s="924"/>
      <c r="Y76" s="924"/>
      <c r="Z76" s="924"/>
      <c r="AA76" s="924"/>
      <c r="AB76" s="924"/>
      <c r="AC76" s="924"/>
      <c r="AD76" s="924"/>
      <c r="AE76" s="924"/>
      <c r="AF76" s="924"/>
      <c r="AG76" s="924"/>
      <c r="AH76" s="924"/>
      <c r="AI76" s="924"/>
      <c r="AJ76" s="924"/>
      <c r="AK76" s="924"/>
      <c r="AL76" s="924"/>
      <c r="AM76" s="924"/>
      <c r="AN76" s="924"/>
      <c r="AO76" s="924"/>
      <c r="AP76" s="924"/>
      <c r="AQ76" s="924"/>
      <c r="AR76" s="924"/>
      <c r="AS76" s="924"/>
      <c r="AT76" s="924"/>
      <c r="AU76" s="924"/>
      <c r="AV76" s="924"/>
      <c r="AW76" s="924"/>
      <c r="AX76" s="924"/>
      <c r="AY76" s="924"/>
      <c r="AZ76" s="924"/>
      <c r="BA76" s="924"/>
      <c r="BB76" s="924"/>
      <c r="BC76" s="924"/>
      <c r="BD76" s="924"/>
      <c r="BE76" s="924"/>
      <c r="BF76" s="924"/>
      <c r="BG76" s="924"/>
      <c r="BH76" s="924"/>
      <c r="BI76" s="924"/>
      <c r="BJ76" s="924"/>
      <c r="BK76" s="925"/>
      <c r="BL76" s="930"/>
      <c r="BM76" s="931"/>
      <c r="BN76" s="931"/>
      <c r="BO76" s="931"/>
      <c r="BP76" s="931"/>
      <c r="BQ76" s="931"/>
      <c r="BR76" s="931"/>
      <c r="BS76" s="931"/>
      <c r="BT76" s="931"/>
      <c r="BU76" s="931"/>
      <c r="BV76" s="931"/>
      <c r="BW76" s="931"/>
      <c r="BX76" s="931"/>
      <c r="BY76" s="932"/>
      <c r="BZ76" s="930"/>
      <c r="CA76" s="931"/>
      <c r="CB76" s="931"/>
      <c r="CC76" s="931"/>
      <c r="CD76" s="931"/>
      <c r="CE76" s="931"/>
      <c r="CF76" s="931"/>
      <c r="CG76" s="931"/>
      <c r="CH76" s="931"/>
      <c r="CI76" s="931"/>
      <c r="CJ76" s="931"/>
      <c r="CK76" s="931"/>
      <c r="CL76" s="931"/>
      <c r="CM76" s="932"/>
      <c r="CN76" s="930"/>
      <c r="CO76" s="931"/>
      <c r="CP76" s="931"/>
      <c r="CQ76" s="931"/>
      <c r="CR76" s="931"/>
      <c r="CS76" s="931"/>
      <c r="CT76" s="931"/>
      <c r="CU76" s="931"/>
      <c r="CV76" s="931"/>
      <c r="CW76" s="931"/>
      <c r="CX76" s="931"/>
      <c r="CY76" s="931"/>
      <c r="CZ76" s="931"/>
      <c r="DA76" s="933"/>
    </row>
    <row r="77" spans="1:112" ht="13.5" thickBot="1" x14ac:dyDescent="0.25">
      <c r="A77" s="901" t="s">
        <v>621</v>
      </c>
      <c r="B77" s="902"/>
      <c r="C77" s="902"/>
      <c r="D77" s="902"/>
      <c r="E77" s="902"/>
      <c r="F77" s="902"/>
      <c r="G77" s="903"/>
      <c r="H77" s="934" t="s">
        <v>622</v>
      </c>
      <c r="I77" s="935"/>
      <c r="J77" s="935"/>
      <c r="K77" s="935"/>
      <c r="L77" s="935"/>
      <c r="M77" s="935"/>
      <c r="N77" s="935"/>
      <c r="O77" s="935"/>
      <c r="P77" s="935"/>
      <c r="Q77" s="935"/>
      <c r="R77" s="935"/>
      <c r="S77" s="935"/>
      <c r="T77" s="935"/>
      <c r="U77" s="935"/>
      <c r="V77" s="935"/>
      <c r="W77" s="935"/>
      <c r="X77" s="935"/>
      <c r="Y77" s="935"/>
      <c r="Z77" s="935"/>
      <c r="AA77" s="935"/>
      <c r="AB77" s="935"/>
      <c r="AC77" s="935"/>
      <c r="AD77" s="935"/>
      <c r="AE77" s="935"/>
      <c r="AF77" s="935"/>
      <c r="AG77" s="935"/>
      <c r="AH77" s="935"/>
      <c r="AI77" s="935"/>
      <c r="AJ77" s="935"/>
      <c r="AK77" s="935"/>
      <c r="AL77" s="935"/>
      <c r="AM77" s="935"/>
      <c r="AN77" s="935"/>
      <c r="AO77" s="935"/>
      <c r="AP77" s="935"/>
      <c r="AQ77" s="935"/>
      <c r="AR77" s="935"/>
      <c r="AS77" s="935"/>
      <c r="AT77" s="935"/>
      <c r="AU77" s="935"/>
      <c r="AV77" s="935"/>
      <c r="AW77" s="935"/>
      <c r="AX77" s="935"/>
      <c r="AY77" s="935"/>
      <c r="AZ77" s="935"/>
      <c r="BA77" s="935"/>
      <c r="BB77" s="935"/>
      <c r="BC77" s="935"/>
      <c r="BD77" s="935"/>
      <c r="BE77" s="935"/>
      <c r="BF77" s="935"/>
      <c r="BG77" s="935"/>
      <c r="BH77" s="935"/>
      <c r="BI77" s="935"/>
      <c r="BJ77" s="935"/>
      <c r="BK77" s="936"/>
      <c r="BL77" s="937"/>
      <c r="BM77" s="908"/>
      <c r="BN77" s="908"/>
      <c r="BO77" s="908"/>
      <c r="BP77" s="908"/>
      <c r="BQ77" s="908"/>
      <c r="BR77" s="908"/>
      <c r="BS77" s="908"/>
      <c r="BT77" s="908"/>
      <c r="BU77" s="908"/>
      <c r="BV77" s="908"/>
      <c r="BW77" s="908"/>
      <c r="BX77" s="908"/>
      <c r="BY77" s="909"/>
      <c r="BZ77" s="937"/>
      <c r="CA77" s="908"/>
      <c r="CB77" s="908"/>
      <c r="CC77" s="908"/>
      <c r="CD77" s="908"/>
      <c r="CE77" s="908"/>
      <c r="CF77" s="908"/>
      <c r="CG77" s="908"/>
      <c r="CH77" s="908"/>
      <c r="CI77" s="908"/>
      <c r="CJ77" s="908"/>
      <c r="CK77" s="908"/>
      <c r="CL77" s="908"/>
      <c r="CM77" s="909"/>
      <c r="CN77" s="937"/>
      <c r="CO77" s="908"/>
      <c r="CP77" s="908"/>
      <c r="CQ77" s="908"/>
      <c r="CR77" s="908"/>
      <c r="CS77" s="908"/>
      <c r="CT77" s="908"/>
      <c r="CU77" s="908"/>
      <c r="CV77" s="908"/>
      <c r="CW77" s="908"/>
      <c r="CX77" s="908"/>
      <c r="CY77" s="908"/>
      <c r="CZ77" s="908"/>
      <c r="DA77" s="938"/>
    </row>
    <row r="78" spans="1:112" x14ac:dyDescent="0.2">
      <c r="A78" s="879" t="s">
        <v>623</v>
      </c>
      <c r="B78" s="880"/>
      <c r="C78" s="880"/>
      <c r="D78" s="880"/>
      <c r="E78" s="880"/>
      <c r="F78" s="880"/>
      <c r="G78" s="881"/>
      <c r="H78" s="917" t="s">
        <v>624</v>
      </c>
      <c r="I78" s="918"/>
      <c r="J78" s="918"/>
      <c r="K78" s="918"/>
      <c r="L78" s="918"/>
      <c r="M78" s="918"/>
      <c r="N78" s="918"/>
      <c r="O78" s="918"/>
      <c r="P78" s="918"/>
      <c r="Q78" s="918"/>
      <c r="R78" s="918"/>
      <c r="S78" s="918"/>
      <c r="T78" s="918"/>
      <c r="U78" s="918"/>
      <c r="V78" s="918"/>
      <c r="W78" s="918"/>
      <c r="X78" s="918"/>
      <c r="Y78" s="918"/>
      <c r="Z78" s="918"/>
      <c r="AA78" s="918"/>
      <c r="AB78" s="918"/>
      <c r="AC78" s="918"/>
      <c r="AD78" s="918"/>
      <c r="AE78" s="918"/>
      <c r="AF78" s="918"/>
      <c r="AG78" s="918"/>
      <c r="AH78" s="918"/>
      <c r="AI78" s="918"/>
      <c r="AJ78" s="918"/>
      <c r="AK78" s="918"/>
      <c r="AL78" s="918"/>
      <c r="AM78" s="918"/>
      <c r="AN78" s="918"/>
      <c r="AO78" s="918"/>
      <c r="AP78" s="918"/>
      <c r="AQ78" s="918"/>
      <c r="AR78" s="918"/>
      <c r="AS78" s="918"/>
      <c r="AT78" s="918"/>
      <c r="AU78" s="918"/>
      <c r="AV78" s="918"/>
      <c r="AW78" s="918"/>
      <c r="AX78" s="918"/>
      <c r="AY78" s="918"/>
      <c r="AZ78" s="918"/>
      <c r="BA78" s="918"/>
      <c r="BB78" s="918"/>
      <c r="BC78" s="918"/>
      <c r="BD78" s="918"/>
      <c r="BE78" s="918"/>
      <c r="BF78" s="918"/>
      <c r="BG78" s="918"/>
      <c r="BH78" s="918"/>
      <c r="BI78" s="918"/>
      <c r="BJ78" s="918"/>
      <c r="BK78" s="919"/>
      <c r="BL78" s="920">
        <f>Ф2!AD15/1.2</f>
        <v>4.9783333333333335</v>
      </c>
      <c r="BM78" s="921"/>
      <c r="BN78" s="921"/>
      <c r="BO78" s="921"/>
      <c r="BP78" s="921"/>
      <c r="BQ78" s="921"/>
      <c r="BR78" s="921"/>
      <c r="BS78" s="921"/>
      <c r="BT78" s="921"/>
      <c r="BU78" s="921"/>
      <c r="BV78" s="921"/>
      <c r="BW78" s="921"/>
      <c r="BX78" s="921"/>
      <c r="BY78" s="922"/>
      <c r="BZ78" s="914">
        <f>Ф2!AN15/1.2</f>
        <v>10.059698333333333</v>
      </c>
      <c r="CA78" s="915"/>
      <c r="CB78" s="915"/>
      <c r="CC78" s="915"/>
      <c r="CD78" s="915"/>
      <c r="CE78" s="915"/>
      <c r="CF78" s="915"/>
      <c r="CG78" s="915"/>
      <c r="CH78" s="915"/>
      <c r="CI78" s="915"/>
      <c r="CJ78" s="915"/>
      <c r="CK78" s="915"/>
      <c r="CL78" s="915"/>
      <c r="CM78" s="916"/>
      <c r="CN78" s="914">
        <f>Ф2!AX15/1.2</f>
        <v>10.375250000000001</v>
      </c>
      <c r="CO78" s="915"/>
      <c r="CP78" s="915"/>
      <c r="CQ78" s="915"/>
      <c r="CR78" s="915"/>
      <c r="CS78" s="915"/>
      <c r="CT78" s="915"/>
      <c r="CU78" s="915"/>
      <c r="CV78" s="915"/>
      <c r="CW78" s="915"/>
      <c r="CX78" s="915"/>
      <c r="CY78" s="915"/>
      <c r="CZ78" s="915"/>
      <c r="DA78" s="916"/>
    </row>
    <row r="79" spans="1:112" ht="13.5" thickBot="1" x14ac:dyDescent="0.25">
      <c r="A79" s="869"/>
      <c r="B79" s="870"/>
      <c r="C79" s="870"/>
      <c r="D79" s="870"/>
      <c r="E79" s="870"/>
      <c r="F79" s="870"/>
      <c r="G79" s="871"/>
      <c r="H79" s="923" t="s">
        <v>609</v>
      </c>
      <c r="I79" s="924"/>
      <c r="J79" s="924"/>
      <c r="K79" s="924"/>
      <c r="L79" s="924"/>
      <c r="M79" s="924"/>
      <c r="N79" s="924"/>
      <c r="O79" s="924"/>
      <c r="P79" s="924"/>
      <c r="Q79" s="924"/>
      <c r="R79" s="924"/>
      <c r="S79" s="924"/>
      <c r="T79" s="924"/>
      <c r="U79" s="924"/>
      <c r="V79" s="924"/>
      <c r="W79" s="924"/>
      <c r="X79" s="924"/>
      <c r="Y79" s="924"/>
      <c r="Z79" s="924"/>
      <c r="AA79" s="924"/>
      <c r="AB79" s="924"/>
      <c r="AC79" s="924"/>
      <c r="AD79" s="924"/>
      <c r="AE79" s="924"/>
      <c r="AF79" s="924"/>
      <c r="AG79" s="924"/>
      <c r="AH79" s="924"/>
      <c r="AI79" s="924"/>
      <c r="AJ79" s="924"/>
      <c r="AK79" s="924"/>
      <c r="AL79" s="924"/>
      <c r="AM79" s="924"/>
      <c r="AN79" s="924"/>
      <c r="AO79" s="924"/>
      <c r="AP79" s="924"/>
      <c r="AQ79" s="924"/>
      <c r="AR79" s="924"/>
      <c r="AS79" s="924"/>
      <c r="AT79" s="924"/>
      <c r="AU79" s="924"/>
      <c r="AV79" s="924"/>
      <c r="AW79" s="924"/>
      <c r="AX79" s="924"/>
      <c r="AY79" s="924"/>
      <c r="AZ79" s="924"/>
      <c r="BA79" s="924"/>
      <c r="BB79" s="924"/>
      <c r="BC79" s="924"/>
      <c r="BD79" s="924"/>
      <c r="BE79" s="924"/>
      <c r="BF79" s="924"/>
      <c r="BG79" s="924"/>
      <c r="BH79" s="924"/>
      <c r="BI79" s="924"/>
      <c r="BJ79" s="924"/>
      <c r="BK79" s="925"/>
      <c r="BL79" s="926"/>
      <c r="BM79" s="927"/>
      <c r="BN79" s="927"/>
      <c r="BO79" s="927"/>
      <c r="BP79" s="927"/>
      <c r="BQ79" s="927"/>
      <c r="BR79" s="927"/>
      <c r="BS79" s="927"/>
      <c r="BT79" s="927"/>
      <c r="BU79" s="927"/>
      <c r="BV79" s="927"/>
      <c r="BW79" s="927"/>
      <c r="BX79" s="927"/>
      <c r="BY79" s="928"/>
      <c r="BZ79" s="926"/>
      <c r="CA79" s="927"/>
      <c r="CB79" s="927"/>
      <c r="CC79" s="927"/>
      <c r="CD79" s="927"/>
      <c r="CE79" s="927"/>
      <c r="CF79" s="927"/>
      <c r="CG79" s="927"/>
      <c r="CH79" s="927"/>
      <c r="CI79" s="927"/>
      <c r="CJ79" s="927"/>
      <c r="CK79" s="927"/>
      <c r="CL79" s="927"/>
      <c r="CM79" s="928"/>
      <c r="CN79" s="926"/>
      <c r="CO79" s="927"/>
      <c r="CP79" s="927"/>
      <c r="CQ79" s="927"/>
      <c r="CR79" s="927"/>
      <c r="CS79" s="927"/>
      <c r="CT79" s="927"/>
      <c r="CU79" s="927"/>
      <c r="CV79" s="927"/>
      <c r="CW79" s="927"/>
      <c r="CX79" s="927"/>
      <c r="CY79" s="927"/>
      <c r="CZ79" s="927"/>
      <c r="DA79" s="929"/>
    </row>
    <row r="80" spans="1:112" ht="38.25" customHeight="1" thickBot="1" x14ac:dyDescent="0.25">
      <c r="A80" s="901" t="s">
        <v>623</v>
      </c>
      <c r="B80" s="902"/>
      <c r="C80" s="902"/>
      <c r="D80" s="902"/>
      <c r="E80" s="902"/>
      <c r="F80" s="902"/>
      <c r="G80" s="903"/>
      <c r="H80" s="904" t="s">
        <v>625</v>
      </c>
      <c r="I80" s="905"/>
      <c r="J80" s="905"/>
      <c r="K80" s="905"/>
      <c r="L80" s="905"/>
      <c r="M80" s="905"/>
      <c r="N80" s="905"/>
      <c r="O80" s="905"/>
      <c r="P80" s="905"/>
      <c r="Q80" s="905"/>
      <c r="R80" s="905"/>
      <c r="S80" s="905"/>
      <c r="T80" s="905"/>
      <c r="U80" s="905"/>
      <c r="V80" s="905"/>
      <c r="W80" s="905"/>
      <c r="X80" s="905"/>
      <c r="Y80" s="905"/>
      <c r="Z80" s="905"/>
      <c r="AA80" s="905"/>
      <c r="AB80" s="905"/>
      <c r="AC80" s="905"/>
      <c r="AD80" s="905"/>
      <c r="AE80" s="905"/>
      <c r="AF80" s="905"/>
      <c r="AG80" s="905"/>
      <c r="AH80" s="905"/>
      <c r="AI80" s="905"/>
      <c r="AJ80" s="905"/>
      <c r="AK80" s="905"/>
      <c r="AL80" s="905"/>
      <c r="AM80" s="905"/>
      <c r="AN80" s="905"/>
      <c r="AO80" s="905"/>
      <c r="AP80" s="905"/>
      <c r="AQ80" s="905"/>
      <c r="AR80" s="905"/>
      <c r="AS80" s="905"/>
      <c r="AT80" s="905"/>
      <c r="AU80" s="905"/>
      <c r="AV80" s="905"/>
      <c r="AW80" s="905"/>
      <c r="AX80" s="905"/>
      <c r="AY80" s="905"/>
      <c r="AZ80" s="905"/>
      <c r="BA80" s="905"/>
      <c r="BB80" s="905"/>
      <c r="BC80" s="905"/>
      <c r="BD80" s="905"/>
      <c r="BE80" s="905"/>
      <c r="BF80" s="905"/>
      <c r="BG80" s="905"/>
      <c r="BH80" s="905"/>
      <c r="BI80" s="905"/>
      <c r="BJ80" s="905"/>
      <c r="BK80" s="906"/>
      <c r="BL80" s="907">
        <f>BL15+BL39+BL57+BL60+BL63+BL73+BL76+BL77</f>
        <v>115.60599999999999</v>
      </c>
      <c r="BM80" s="908"/>
      <c r="BN80" s="908"/>
      <c r="BO80" s="908"/>
      <c r="BP80" s="908"/>
      <c r="BQ80" s="908"/>
      <c r="BR80" s="908"/>
      <c r="BS80" s="908"/>
      <c r="BT80" s="908"/>
      <c r="BU80" s="908"/>
      <c r="BV80" s="908"/>
      <c r="BW80" s="908"/>
      <c r="BX80" s="908"/>
      <c r="BY80" s="909"/>
      <c r="BZ80" s="907">
        <f>BZ15+BZ39+BZ57+BZ60+BZ63+BZ73+BZ76+BZ77</f>
        <v>82.041666666666671</v>
      </c>
      <c r="CA80" s="908"/>
      <c r="CB80" s="908"/>
      <c r="CC80" s="908"/>
      <c r="CD80" s="908"/>
      <c r="CE80" s="908"/>
      <c r="CF80" s="908"/>
      <c r="CG80" s="908"/>
      <c r="CH80" s="908"/>
      <c r="CI80" s="908"/>
      <c r="CJ80" s="908"/>
      <c r="CK80" s="908"/>
      <c r="CL80" s="908"/>
      <c r="CM80" s="909"/>
      <c r="CN80" s="907">
        <f>CN15+CN39+CN57+CN60+CN63+CN73+CN76+CN77</f>
        <v>81.328266666666678</v>
      </c>
      <c r="CO80" s="908"/>
      <c r="CP80" s="908"/>
      <c r="CQ80" s="908"/>
      <c r="CR80" s="908"/>
      <c r="CS80" s="908"/>
      <c r="CT80" s="908"/>
      <c r="CU80" s="908"/>
      <c r="CV80" s="908"/>
      <c r="CW80" s="908"/>
      <c r="CX80" s="908"/>
      <c r="CY80" s="908"/>
      <c r="CZ80" s="908"/>
      <c r="DA80" s="909"/>
      <c r="DH80" s="277"/>
    </row>
    <row r="81" spans="1:105" ht="38.25" customHeight="1" x14ac:dyDescent="0.2">
      <c r="A81" s="879" t="s">
        <v>626</v>
      </c>
      <c r="B81" s="880"/>
      <c r="C81" s="880"/>
      <c r="D81" s="880"/>
      <c r="E81" s="880"/>
      <c r="F81" s="880"/>
      <c r="G81" s="881"/>
      <c r="H81" s="910" t="s">
        <v>627</v>
      </c>
      <c r="I81" s="911"/>
      <c r="J81" s="911"/>
      <c r="K81" s="911"/>
      <c r="L81" s="911"/>
      <c r="M81" s="911"/>
      <c r="N81" s="911"/>
      <c r="O81" s="911"/>
      <c r="P81" s="911"/>
      <c r="Q81" s="911"/>
      <c r="R81" s="911"/>
      <c r="S81" s="911"/>
      <c r="T81" s="911"/>
      <c r="U81" s="911"/>
      <c r="V81" s="911"/>
      <c r="W81" s="911"/>
      <c r="X81" s="911"/>
      <c r="Y81" s="911"/>
      <c r="Z81" s="911"/>
      <c r="AA81" s="911"/>
      <c r="AB81" s="911"/>
      <c r="AC81" s="911"/>
      <c r="AD81" s="911"/>
      <c r="AE81" s="911"/>
      <c r="AF81" s="911"/>
      <c r="AG81" s="911"/>
      <c r="AH81" s="911"/>
      <c r="AI81" s="911"/>
      <c r="AJ81" s="911"/>
      <c r="AK81" s="911"/>
      <c r="AL81" s="911"/>
      <c r="AM81" s="911"/>
      <c r="AN81" s="911"/>
      <c r="AO81" s="911"/>
      <c r="AP81" s="911"/>
      <c r="AQ81" s="911"/>
      <c r="AR81" s="911"/>
      <c r="AS81" s="911"/>
      <c r="AT81" s="911"/>
      <c r="AU81" s="911"/>
      <c r="AV81" s="911"/>
      <c r="AW81" s="911"/>
      <c r="AX81" s="911"/>
      <c r="AY81" s="911"/>
      <c r="AZ81" s="911"/>
      <c r="BA81" s="911"/>
      <c r="BB81" s="911"/>
      <c r="BC81" s="911"/>
      <c r="BD81" s="911"/>
      <c r="BE81" s="911"/>
      <c r="BF81" s="911"/>
      <c r="BG81" s="911"/>
      <c r="BH81" s="911"/>
      <c r="BI81" s="911"/>
      <c r="BJ81" s="911"/>
      <c r="BK81" s="912"/>
      <c r="BL81" s="913">
        <f>BL21-BL29+BL43+BL56+BL61+BL68+BL75+BL78+BL47</f>
        <v>120.23501333333333</v>
      </c>
      <c r="BM81" s="886"/>
      <c r="BN81" s="886"/>
      <c r="BO81" s="886"/>
      <c r="BP81" s="886"/>
      <c r="BQ81" s="886"/>
      <c r="BR81" s="886"/>
      <c r="BS81" s="886"/>
      <c r="BT81" s="886"/>
      <c r="BU81" s="886"/>
      <c r="BV81" s="886"/>
      <c r="BW81" s="886"/>
      <c r="BX81" s="886"/>
      <c r="BY81" s="887"/>
      <c r="BZ81" s="914">
        <f>BZ21-BZ29+BZ43+BZ56+BZ61+BZ68+BZ75+BZ78+BZ47</f>
        <v>102.82269392156863</v>
      </c>
      <c r="CA81" s="915"/>
      <c r="CB81" s="915"/>
      <c r="CC81" s="915"/>
      <c r="CD81" s="915"/>
      <c r="CE81" s="915"/>
      <c r="CF81" s="915"/>
      <c r="CG81" s="915"/>
      <c r="CH81" s="915"/>
      <c r="CI81" s="915"/>
      <c r="CJ81" s="915"/>
      <c r="CK81" s="915"/>
      <c r="CL81" s="915"/>
      <c r="CM81" s="916"/>
      <c r="CN81" s="914">
        <f>CN21-CN29+CN43+CN56+CN61+CN68+CN75+CN78+CN47</f>
        <v>106.86802529411764</v>
      </c>
      <c r="CO81" s="915"/>
      <c r="CP81" s="915"/>
      <c r="CQ81" s="915"/>
      <c r="CR81" s="915"/>
      <c r="CS81" s="915"/>
      <c r="CT81" s="915"/>
      <c r="CU81" s="915"/>
      <c r="CV81" s="915"/>
      <c r="CW81" s="915"/>
      <c r="CX81" s="915"/>
      <c r="CY81" s="915"/>
      <c r="CZ81" s="915"/>
      <c r="DA81" s="916"/>
    </row>
    <row r="82" spans="1:105" ht="25.5" customHeight="1" thickBot="1" x14ac:dyDescent="0.25">
      <c r="A82" s="889"/>
      <c r="B82" s="890"/>
      <c r="C82" s="890"/>
      <c r="D82" s="890"/>
      <c r="E82" s="890"/>
      <c r="F82" s="890"/>
      <c r="G82" s="891"/>
      <c r="H82" s="892" t="s">
        <v>628</v>
      </c>
      <c r="I82" s="893"/>
      <c r="J82" s="893"/>
      <c r="K82" s="893"/>
      <c r="L82" s="893"/>
      <c r="M82" s="893"/>
      <c r="N82" s="893"/>
      <c r="O82" s="893"/>
      <c r="P82" s="893"/>
      <c r="Q82" s="893"/>
      <c r="R82" s="893"/>
      <c r="S82" s="893"/>
      <c r="T82" s="893"/>
      <c r="U82" s="893"/>
      <c r="V82" s="893"/>
      <c r="W82" s="893"/>
      <c r="X82" s="893"/>
      <c r="Y82" s="893"/>
      <c r="Z82" s="893"/>
      <c r="AA82" s="893"/>
      <c r="AB82" s="893"/>
      <c r="AC82" s="893"/>
      <c r="AD82" s="893"/>
      <c r="AE82" s="893"/>
      <c r="AF82" s="893"/>
      <c r="AG82" s="893"/>
      <c r="AH82" s="893"/>
      <c r="AI82" s="893"/>
      <c r="AJ82" s="893"/>
      <c r="AK82" s="893"/>
      <c r="AL82" s="893"/>
      <c r="AM82" s="893"/>
      <c r="AN82" s="893"/>
      <c r="AO82" s="893"/>
      <c r="AP82" s="893"/>
      <c r="AQ82" s="893"/>
      <c r="AR82" s="893"/>
      <c r="AS82" s="893"/>
      <c r="AT82" s="893"/>
      <c r="AU82" s="893"/>
      <c r="AV82" s="893"/>
      <c r="AW82" s="893"/>
      <c r="AX82" s="893"/>
      <c r="AY82" s="893"/>
      <c r="AZ82" s="893"/>
      <c r="BA82" s="893"/>
      <c r="BB82" s="893"/>
      <c r="BC82" s="893"/>
      <c r="BD82" s="893"/>
      <c r="BE82" s="893"/>
      <c r="BF82" s="893"/>
      <c r="BG82" s="893"/>
      <c r="BH82" s="893"/>
      <c r="BI82" s="893"/>
      <c r="BJ82" s="893"/>
      <c r="BK82" s="894"/>
      <c r="BL82" s="895">
        <f>BL80-BL81</f>
        <v>-4.629013333333333</v>
      </c>
      <c r="BM82" s="896"/>
      <c r="BN82" s="896"/>
      <c r="BO82" s="896"/>
      <c r="BP82" s="896"/>
      <c r="BQ82" s="896"/>
      <c r="BR82" s="896"/>
      <c r="BS82" s="896"/>
      <c r="BT82" s="896"/>
      <c r="BU82" s="896"/>
      <c r="BV82" s="896"/>
      <c r="BW82" s="896"/>
      <c r="BX82" s="896"/>
      <c r="BY82" s="897"/>
      <c r="BZ82" s="895">
        <f>BZ80-BZ81</f>
        <v>-20.781027254901957</v>
      </c>
      <c r="CA82" s="896"/>
      <c r="CB82" s="896"/>
      <c r="CC82" s="896"/>
      <c r="CD82" s="896"/>
      <c r="CE82" s="896"/>
      <c r="CF82" s="896"/>
      <c r="CG82" s="896"/>
      <c r="CH82" s="896"/>
      <c r="CI82" s="896"/>
      <c r="CJ82" s="896"/>
      <c r="CK82" s="896"/>
      <c r="CL82" s="896"/>
      <c r="CM82" s="897"/>
      <c r="CN82" s="895">
        <f>CN80-CN81</f>
        <v>-25.539758627450965</v>
      </c>
      <c r="CO82" s="896"/>
      <c r="CP82" s="896"/>
      <c r="CQ82" s="896"/>
      <c r="CR82" s="896"/>
      <c r="CS82" s="896"/>
      <c r="CT82" s="896"/>
      <c r="CU82" s="896"/>
      <c r="CV82" s="896"/>
      <c r="CW82" s="896"/>
      <c r="CX82" s="896"/>
      <c r="CY82" s="896"/>
      <c r="CZ82" s="896"/>
      <c r="DA82" s="897"/>
    </row>
    <row r="83" spans="1:105" ht="13.5" thickBot="1" x14ac:dyDescent="0.25">
      <c r="A83" s="898"/>
      <c r="B83" s="899"/>
      <c r="C83" s="899"/>
      <c r="D83" s="899"/>
      <c r="E83" s="899"/>
      <c r="F83" s="899"/>
      <c r="G83" s="899"/>
      <c r="H83" s="899"/>
      <c r="I83" s="899"/>
      <c r="J83" s="899"/>
      <c r="K83" s="899"/>
      <c r="L83" s="899"/>
      <c r="M83" s="899"/>
      <c r="N83" s="899"/>
      <c r="O83" s="899"/>
      <c r="P83" s="899"/>
      <c r="Q83" s="899"/>
      <c r="R83" s="899"/>
      <c r="S83" s="899"/>
      <c r="T83" s="899"/>
      <c r="U83" s="899"/>
      <c r="V83" s="899"/>
      <c r="W83" s="899"/>
      <c r="X83" s="899"/>
      <c r="Y83" s="899"/>
      <c r="Z83" s="899"/>
      <c r="AA83" s="899"/>
      <c r="AB83" s="899"/>
      <c r="AC83" s="899"/>
      <c r="AD83" s="899"/>
      <c r="AE83" s="899"/>
      <c r="AF83" s="899"/>
      <c r="AG83" s="899"/>
      <c r="AH83" s="899"/>
      <c r="AI83" s="899"/>
      <c r="AJ83" s="899"/>
      <c r="AK83" s="899"/>
      <c r="AL83" s="899"/>
      <c r="AM83" s="899"/>
      <c r="AN83" s="899"/>
      <c r="AO83" s="899"/>
      <c r="AP83" s="899"/>
      <c r="AQ83" s="899"/>
      <c r="AR83" s="899"/>
      <c r="AS83" s="899"/>
      <c r="AT83" s="899"/>
      <c r="AU83" s="899"/>
      <c r="AV83" s="899"/>
      <c r="AW83" s="899"/>
      <c r="AX83" s="899"/>
      <c r="AY83" s="899"/>
      <c r="AZ83" s="899"/>
      <c r="BA83" s="899"/>
      <c r="BB83" s="899"/>
      <c r="BC83" s="899"/>
      <c r="BD83" s="899"/>
      <c r="BE83" s="899"/>
      <c r="BF83" s="899"/>
      <c r="BG83" s="899"/>
      <c r="BH83" s="899"/>
      <c r="BI83" s="899"/>
      <c r="BJ83" s="899"/>
      <c r="BK83" s="899"/>
      <c r="BL83" s="899"/>
      <c r="BM83" s="899"/>
      <c r="BN83" s="899"/>
      <c r="BO83" s="899"/>
      <c r="BP83" s="899"/>
      <c r="BQ83" s="899"/>
      <c r="BR83" s="899"/>
      <c r="BS83" s="899"/>
      <c r="BT83" s="899"/>
      <c r="BU83" s="899"/>
      <c r="BV83" s="899"/>
      <c r="BW83" s="899"/>
      <c r="BX83" s="899"/>
      <c r="BY83" s="899"/>
      <c r="BZ83" s="899"/>
      <c r="CA83" s="899"/>
      <c r="CB83" s="899"/>
      <c r="CC83" s="899"/>
      <c r="CD83" s="899"/>
      <c r="CE83" s="899"/>
      <c r="CF83" s="899"/>
      <c r="CG83" s="899"/>
      <c r="CH83" s="899"/>
      <c r="CI83" s="899"/>
      <c r="CJ83" s="899"/>
      <c r="CK83" s="899"/>
      <c r="CL83" s="899"/>
      <c r="CM83" s="899"/>
      <c r="CN83" s="899"/>
      <c r="CO83" s="899"/>
      <c r="CP83" s="899"/>
      <c r="CQ83" s="899"/>
      <c r="CR83" s="899"/>
      <c r="CS83" s="899"/>
      <c r="CT83" s="899"/>
      <c r="CU83" s="899"/>
      <c r="CV83" s="899"/>
      <c r="CW83" s="899"/>
      <c r="CX83" s="899"/>
      <c r="CY83" s="899"/>
      <c r="CZ83" s="899"/>
      <c r="DA83" s="900"/>
    </row>
    <row r="84" spans="1:105" x14ac:dyDescent="0.2">
      <c r="A84" s="879"/>
      <c r="B84" s="880"/>
      <c r="C84" s="880"/>
      <c r="D84" s="880"/>
      <c r="E84" s="880"/>
      <c r="F84" s="880"/>
      <c r="G84" s="881"/>
      <c r="H84" s="882" t="s">
        <v>629</v>
      </c>
      <c r="I84" s="883"/>
      <c r="J84" s="883"/>
      <c r="K84" s="883"/>
      <c r="L84" s="883"/>
      <c r="M84" s="883"/>
      <c r="N84" s="883"/>
      <c r="O84" s="883"/>
      <c r="P84" s="883"/>
      <c r="Q84" s="883"/>
      <c r="R84" s="883"/>
      <c r="S84" s="883"/>
      <c r="T84" s="883"/>
      <c r="U84" s="883"/>
      <c r="V84" s="883"/>
      <c r="W84" s="883"/>
      <c r="X84" s="883"/>
      <c r="Y84" s="883"/>
      <c r="Z84" s="883"/>
      <c r="AA84" s="883"/>
      <c r="AB84" s="883"/>
      <c r="AC84" s="883"/>
      <c r="AD84" s="883"/>
      <c r="AE84" s="883"/>
      <c r="AF84" s="883"/>
      <c r="AG84" s="883"/>
      <c r="AH84" s="883"/>
      <c r="AI84" s="883"/>
      <c r="AJ84" s="883"/>
      <c r="AK84" s="883"/>
      <c r="AL84" s="883"/>
      <c r="AM84" s="883"/>
      <c r="AN84" s="883"/>
      <c r="AO84" s="883"/>
      <c r="AP84" s="883"/>
      <c r="AQ84" s="883"/>
      <c r="AR84" s="883"/>
      <c r="AS84" s="883"/>
      <c r="AT84" s="883"/>
      <c r="AU84" s="883"/>
      <c r="AV84" s="883"/>
      <c r="AW84" s="883"/>
      <c r="AX84" s="883"/>
      <c r="AY84" s="883"/>
      <c r="AZ84" s="883"/>
      <c r="BA84" s="883"/>
      <c r="BB84" s="883"/>
      <c r="BC84" s="883"/>
      <c r="BD84" s="883"/>
      <c r="BE84" s="883"/>
      <c r="BF84" s="883"/>
      <c r="BG84" s="883"/>
      <c r="BH84" s="883"/>
      <c r="BI84" s="883"/>
      <c r="BJ84" s="883"/>
      <c r="BK84" s="884"/>
      <c r="BL84" s="885"/>
      <c r="BM84" s="886"/>
      <c r="BN84" s="886"/>
      <c r="BO84" s="886"/>
      <c r="BP84" s="886"/>
      <c r="BQ84" s="886"/>
      <c r="BR84" s="886"/>
      <c r="BS84" s="886"/>
      <c r="BT84" s="886"/>
      <c r="BU84" s="886"/>
      <c r="BV84" s="886"/>
      <c r="BW84" s="886"/>
      <c r="BX84" s="886"/>
      <c r="BY84" s="887"/>
      <c r="BZ84" s="885"/>
      <c r="CA84" s="886"/>
      <c r="CB84" s="886"/>
      <c r="CC84" s="886"/>
      <c r="CD84" s="886"/>
      <c r="CE84" s="886"/>
      <c r="CF84" s="886"/>
      <c r="CG84" s="886"/>
      <c r="CH84" s="886"/>
      <c r="CI84" s="886"/>
      <c r="CJ84" s="886"/>
      <c r="CK84" s="886"/>
      <c r="CL84" s="886"/>
      <c r="CM84" s="887"/>
      <c r="CN84" s="885"/>
      <c r="CO84" s="886"/>
      <c r="CP84" s="886"/>
      <c r="CQ84" s="886"/>
      <c r="CR84" s="886"/>
      <c r="CS84" s="886"/>
      <c r="CT84" s="886"/>
      <c r="CU84" s="886"/>
      <c r="CV84" s="886"/>
      <c r="CW84" s="886"/>
      <c r="CX84" s="886"/>
      <c r="CY84" s="886"/>
      <c r="CZ84" s="886"/>
      <c r="DA84" s="888"/>
    </row>
    <row r="85" spans="1:105" x14ac:dyDescent="0.2">
      <c r="A85" s="855" t="s">
        <v>84</v>
      </c>
      <c r="B85" s="856"/>
      <c r="C85" s="856"/>
      <c r="D85" s="856"/>
      <c r="E85" s="856"/>
      <c r="F85" s="856"/>
      <c r="G85" s="857"/>
      <c r="H85" s="862" t="s">
        <v>630</v>
      </c>
      <c r="I85" s="863"/>
      <c r="J85" s="863"/>
      <c r="K85" s="863"/>
      <c r="L85" s="863"/>
      <c r="M85" s="863"/>
      <c r="N85" s="863"/>
      <c r="O85" s="863"/>
      <c r="P85" s="863"/>
      <c r="Q85" s="863"/>
      <c r="R85" s="863"/>
      <c r="S85" s="863"/>
      <c r="T85" s="863"/>
      <c r="U85" s="863"/>
      <c r="V85" s="863"/>
      <c r="W85" s="863"/>
      <c r="X85" s="863"/>
      <c r="Y85" s="863"/>
      <c r="Z85" s="863"/>
      <c r="AA85" s="863"/>
      <c r="AB85" s="863"/>
      <c r="AC85" s="863"/>
      <c r="AD85" s="863"/>
      <c r="AE85" s="863"/>
      <c r="AF85" s="863"/>
      <c r="AG85" s="863"/>
      <c r="AH85" s="863"/>
      <c r="AI85" s="863"/>
      <c r="AJ85" s="863"/>
      <c r="AK85" s="863"/>
      <c r="AL85" s="863"/>
      <c r="AM85" s="863"/>
      <c r="AN85" s="863"/>
      <c r="AO85" s="863"/>
      <c r="AP85" s="863"/>
      <c r="AQ85" s="863"/>
      <c r="AR85" s="863"/>
      <c r="AS85" s="863"/>
      <c r="AT85" s="863"/>
      <c r="AU85" s="863"/>
      <c r="AV85" s="863"/>
      <c r="AW85" s="863"/>
      <c r="AX85" s="863"/>
      <c r="AY85" s="863"/>
      <c r="AZ85" s="863"/>
      <c r="BA85" s="863"/>
      <c r="BB85" s="863"/>
      <c r="BC85" s="863"/>
      <c r="BD85" s="863"/>
      <c r="BE85" s="863"/>
      <c r="BF85" s="863"/>
      <c r="BG85" s="863"/>
      <c r="BH85" s="863"/>
      <c r="BI85" s="863"/>
      <c r="BJ85" s="863"/>
      <c r="BK85" s="864"/>
      <c r="BL85" s="865"/>
      <c r="BM85" s="866"/>
      <c r="BN85" s="866"/>
      <c r="BO85" s="866"/>
      <c r="BP85" s="866"/>
      <c r="BQ85" s="866"/>
      <c r="BR85" s="866"/>
      <c r="BS85" s="866"/>
      <c r="BT85" s="866"/>
      <c r="BU85" s="866"/>
      <c r="BV85" s="866"/>
      <c r="BW85" s="866"/>
      <c r="BX85" s="866"/>
      <c r="BY85" s="867"/>
      <c r="BZ85" s="865"/>
      <c r="CA85" s="866"/>
      <c r="CB85" s="866"/>
      <c r="CC85" s="866"/>
      <c r="CD85" s="866"/>
      <c r="CE85" s="866"/>
      <c r="CF85" s="866"/>
      <c r="CG85" s="866"/>
      <c r="CH85" s="866"/>
      <c r="CI85" s="866"/>
      <c r="CJ85" s="866"/>
      <c r="CK85" s="866"/>
      <c r="CL85" s="866"/>
      <c r="CM85" s="867"/>
      <c r="CN85" s="865"/>
      <c r="CO85" s="866"/>
      <c r="CP85" s="866"/>
      <c r="CQ85" s="866"/>
      <c r="CR85" s="866"/>
      <c r="CS85" s="866"/>
      <c r="CT85" s="866"/>
      <c r="CU85" s="866"/>
      <c r="CV85" s="866"/>
      <c r="CW85" s="866"/>
      <c r="CX85" s="866"/>
      <c r="CY85" s="866"/>
      <c r="CZ85" s="866"/>
      <c r="DA85" s="868"/>
    </row>
    <row r="86" spans="1:105" x14ac:dyDescent="0.2">
      <c r="A86" s="855" t="s">
        <v>564</v>
      </c>
      <c r="B86" s="856"/>
      <c r="C86" s="856"/>
      <c r="D86" s="856"/>
      <c r="E86" s="856"/>
      <c r="F86" s="856"/>
      <c r="G86" s="857"/>
      <c r="H86" s="862" t="s">
        <v>631</v>
      </c>
      <c r="I86" s="863"/>
      <c r="J86" s="863"/>
      <c r="K86" s="863"/>
      <c r="L86" s="863"/>
      <c r="M86" s="863"/>
      <c r="N86" s="863"/>
      <c r="O86" s="863"/>
      <c r="P86" s="863"/>
      <c r="Q86" s="863"/>
      <c r="R86" s="863"/>
      <c r="S86" s="863"/>
      <c r="T86" s="863"/>
      <c r="U86" s="863"/>
      <c r="V86" s="863"/>
      <c r="W86" s="863"/>
      <c r="X86" s="863"/>
      <c r="Y86" s="863"/>
      <c r="Z86" s="863"/>
      <c r="AA86" s="863"/>
      <c r="AB86" s="863"/>
      <c r="AC86" s="863"/>
      <c r="AD86" s="863"/>
      <c r="AE86" s="863"/>
      <c r="AF86" s="863"/>
      <c r="AG86" s="863"/>
      <c r="AH86" s="863"/>
      <c r="AI86" s="863"/>
      <c r="AJ86" s="863"/>
      <c r="AK86" s="863"/>
      <c r="AL86" s="863"/>
      <c r="AM86" s="863"/>
      <c r="AN86" s="863"/>
      <c r="AO86" s="863"/>
      <c r="AP86" s="863"/>
      <c r="AQ86" s="863"/>
      <c r="AR86" s="863"/>
      <c r="AS86" s="863"/>
      <c r="AT86" s="863"/>
      <c r="AU86" s="863"/>
      <c r="AV86" s="863"/>
      <c r="AW86" s="863"/>
      <c r="AX86" s="863"/>
      <c r="AY86" s="863"/>
      <c r="AZ86" s="863"/>
      <c r="BA86" s="863"/>
      <c r="BB86" s="863"/>
      <c r="BC86" s="863"/>
      <c r="BD86" s="863"/>
      <c r="BE86" s="863"/>
      <c r="BF86" s="863"/>
      <c r="BG86" s="863"/>
      <c r="BH86" s="863"/>
      <c r="BI86" s="863"/>
      <c r="BJ86" s="863"/>
      <c r="BK86" s="864"/>
      <c r="BL86" s="865"/>
      <c r="BM86" s="866"/>
      <c r="BN86" s="866"/>
      <c r="BO86" s="866"/>
      <c r="BP86" s="866"/>
      <c r="BQ86" s="866"/>
      <c r="BR86" s="866"/>
      <c r="BS86" s="866"/>
      <c r="BT86" s="866"/>
      <c r="BU86" s="866"/>
      <c r="BV86" s="866"/>
      <c r="BW86" s="866"/>
      <c r="BX86" s="866"/>
      <c r="BY86" s="867"/>
      <c r="BZ86" s="865"/>
      <c r="CA86" s="866"/>
      <c r="CB86" s="866"/>
      <c r="CC86" s="866"/>
      <c r="CD86" s="866"/>
      <c r="CE86" s="866"/>
      <c r="CF86" s="866"/>
      <c r="CG86" s="866"/>
      <c r="CH86" s="866"/>
      <c r="CI86" s="866"/>
      <c r="CJ86" s="866"/>
      <c r="CK86" s="866"/>
      <c r="CL86" s="866"/>
      <c r="CM86" s="867"/>
      <c r="CN86" s="865"/>
      <c r="CO86" s="866"/>
      <c r="CP86" s="866"/>
      <c r="CQ86" s="866"/>
      <c r="CR86" s="866"/>
      <c r="CS86" s="866"/>
      <c r="CT86" s="866"/>
      <c r="CU86" s="866"/>
      <c r="CV86" s="866"/>
      <c r="CW86" s="866"/>
      <c r="CX86" s="866"/>
      <c r="CY86" s="866"/>
      <c r="CZ86" s="866"/>
      <c r="DA86" s="868"/>
    </row>
    <row r="87" spans="1:105" ht="13.5" thickBot="1" x14ac:dyDescent="0.25">
      <c r="A87" s="869" t="s">
        <v>566</v>
      </c>
      <c r="B87" s="870"/>
      <c r="C87" s="870"/>
      <c r="D87" s="870"/>
      <c r="E87" s="870"/>
      <c r="F87" s="870"/>
      <c r="G87" s="871"/>
      <c r="H87" s="872" t="s">
        <v>632</v>
      </c>
      <c r="I87" s="873"/>
      <c r="J87" s="873"/>
      <c r="K87" s="873"/>
      <c r="L87" s="873"/>
      <c r="M87" s="873"/>
      <c r="N87" s="873"/>
      <c r="O87" s="873"/>
      <c r="P87" s="873"/>
      <c r="Q87" s="873"/>
      <c r="R87" s="873"/>
      <c r="S87" s="873"/>
      <c r="T87" s="873"/>
      <c r="U87" s="873"/>
      <c r="V87" s="873"/>
      <c r="W87" s="873"/>
      <c r="X87" s="873"/>
      <c r="Y87" s="873"/>
      <c r="Z87" s="873"/>
      <c r="AA87" s="873"/>
      <c r="AB87" s="873"/>
      <c r="AC87" s="873"/>
      <c r="AD87" s="873"/>
      <c r="AE87" s="873"/>
      <c r="AF87" s="873"/>
      <c r="AG87" s="873"/>
      <c r="AH87" s="873"/>
      <c r="AI87" s="873"/>
      <c r="AJ87" s="873"/>
      <c r="AK87" s="873"/>
      <c r="AL87" s="873"/>
      <c r="AM87" s="873"/>
      <c r="AN87" s="873"/>
      <c r="AO87" s="873"/>
      <c r="AP87" s="873"/>
      <c r="AQ87" s="873"/>
      <c r="AR87" s="873"/>
      <c r="AS87" s="873"/>
      <c r="AT87" s="873"/>
      <c r="AU87" s="873"/>
      <c r="AV87" s="873"/>
      <c r="AW87" s="873"/>
      <c r="AX87" s="873"/>
      <c r="AY87" s="873"/>
      <c r="AZ87" s="873"/>
      <c r="BA87" s="873"/>
      <c r="BB87" s="873"/>
      <c r="BC87" s="873"/>
      <c r="BD87" s="873"/>
      <c r="BE87" s="873"/>
      <c r="BF87" s="873"/>
      <c r="BG87" s="873"/>
      <c r="BH87" s="873"/>
      <c r="BI87" s="873"/>
      <c r="BJ87" s="873"/>
      <c r="BK87" s="874"/>
      <c r="BL87" s="875"/>
      <c r="BM87" s="876"/>
      <c r="BN87" s="876"/>
      <c r="BO87" s="876"/>
      <c r="BP87" s="876"/>
      <c r="BQ87" s="876"/>
      <c r="BR87" s="876"/>
      <c r="BS87" s="876"/>
      <c r="BT87" s="876"/>
      <c r="BU87" s="876"/>
      <c r="BV87" s="876"/>
      <c r="BW87" s="876"/>
      <c r="BX87" s="876"/>
      <c r="BY87" s="877"/>
      <c r="BZ87" s="875"/>
      <c r="CA87" s="876"/>
      <c r="CB87" s="876"/>
      <c r="CC87" s="876"/>
      <c r="CD87" s="876"/>
      <c r="CE87" s="876"/>
      <c r="CF87" s="876"/>
      <c r="CG87" s="876"/>
      <c r="CH87" s="876"/>
      <c r="CI87" s="876"/>
      <c r="CJ87" s="876"/>
      <c r="CK87" s="876"/>
      <c r="CL87" s="876"/>
      <c r="CM87" s="877"/>
      <c r="CN87" s="875"/>
      <c r="CO87" s="876"/>
      <c r="CP87" s="876"/>
      <c r="CQ87" s="876"/>
      <c r="CR87" s="876"/>
      <c r="CS87" s="876"/>
      <c r="CT87" s="876"/>
      <c r="CU87" s="876"/>
      <c r="CV87" s="876"/>
      <c r="CW87" s="876"/>
      <c r="CX87" s="876"/>
      <c r="CY87" s="876"/>
      <c r="CZ87" s="876"/>
      <c r="DA87" s="878"/>
    </row>
    <row r="88" spans="1:105" s="272" customFormat="1" ht="18.75" customHeight="1" x14ac:dyDescent="0.2">
      <c r="G88" s="278" t="s">
        <v>328</v>
      </c>
      <c r="H88" s="272" t="s">
        <v>633</v>
      </c>
    </row>
  </sheetData>
  <mergeCells count="384">
    <mergeCell ref="A12:G13"/>
    <mergeCell ref="H12:BK13"/>
    <mergeCell ref="BL12:BY12"/>
    <mergeCell ref="BZ12:CM12"/>
    <mergeCell ref="CN12:DA12"/>
    <mergeCell ref="BL13:BY13"/>
    <mergeCell ref="BZ13:CM13"/>
    <mergeCell ref="CN13:DA13"/>
    <mergeCell ref="CC1:DA1"/>
    <mergeCell ref="A3:DA3"/>
    <mergeCell ref="CD5:DA5"/>
    <mergeCell ref="BZ7:DA7"/>
    <mergeCell ref="BY8:BZ8"/>
    <mergeCell ref="CA8:CC8"/>
    <mergeCell ref="CD8:CE8"/>
    <mergeCell ref="CF8:CP8"/>
    <mergeCell ref="CQ8:CS8"/>
    <mergeCell ref="CT8:CV8"/>
    <mergeCell ref="A14:G14"/>
    <mergeCell ref="H14:BK14"/>
    <mergeCell ref="BL14:BY14"/>
    <mergeCell ref="BZ14:CM14"/>
    <mergeCell ref="CN14:DA14"/>
    <mergeCell ref="A15:G15"/>
    <mergeCell ref="H15:BK15"/>
    <mergeCell ref="BL15:BY15"/>
    <mergeCell ref="BZ15:CM15"/>
    <mergeCell ref="CN15:DA15"/>
    <mergeCell ref="A16:G16"/>
    <mergeCell ref="H16:BK16"/>
    <mergeCell ref="BL16:BY16"/>
    <mergeCell ref="BZ16:CM16"/>
    <mergeCell ref="CN16:DA16"/>
    <mergeCell ref="A17:G17"/>
    <mergeCell ref="H17:BK17"/>
    <mergeCell ref="BL17:BY17"/>
    <mergeCell ref="BZ17:CM17"/>
    <mergeCell ref="CN17:DA17"/>
    <mergeCell ref="A21:G21"/>
    <mergeCell ref="H21:BK21"/>
    <mergeCell ref="BL21:BY21"/>
    <mergeCell ref="BZ21:CM21"/>
    <mergeCell ref="CN21:DA21"/>
    <mergeCell ref="A18:G18"/>
    <mergeCell ref="H18:BK18"/>
    <mergeCell ref="BL18:BY18"/>
    <mergeCell ref="BZ18:CM18"/>
    <mergeCell ref="CN18:DA18"/>
    <mergeCell ref="A20:G20"/>
    <mergeCell ref="H20:BK20"/>
    <mergeCell ref="BL20:BY20"/>
    <mergeCell ref="BZ20:CM20"/>
    <mergeCell ref="CN20:DA20"/>
    <mergeCell ref="A19:G19"/>
    <mergeCell ref="H19:BK19"/>
    <mergeCell ref="BL19:BY19"/>
    <mergeCell ref="BZ19:CM19"/>
    <mergeCell ref="CN19:DA19"/>
    <mergeCell ref="A28:G28"/>
    <mergeCell ref="H28:BK28"/>
    <mergeCell ref="BL28:BY28"/>
    <mergeCell ref="BZ28:CM28"/>
    <mergeCell ref="CN28:DA28"/>
    <mergeCell ref="A24:G24"/>
    <mergeCell ref="H24:BK24"/>
    <mergeCell ref="BL24:BY24"/>
    <mergeCell ref="BZ24:CM24"/>
    <mergeCell ref="CN24:DA24"/>
    <mergeCell ref="A25:G25"/>
    <mergeCell ref="H25:BK25"/>
    <mergeCell ref="BL25:BY25"/>
    <mergeCell ref="BZ25:CM25"/>
    <mergeCell ref="CN25:DA25"/>
    <mergeCell ref="A27:G27"/>
    <mergeCell ref="H27:BK27"/>
    <mergeCell ref="BL27:BY27"/>
    <mergeCell ref="BZ27:CM27"/>
    <mergeCell ref="CN27:DA27"/>
    <mergeCell ref="A26:G26"/>
    <mergeCell ref="H26:BK26"/>
    <mergeCell ref="BL26:BY26"/>
    <mergeCell ref="BZ26:CM26"/>
    <mergeCell ref="A29:G29"/>
    <mergeCell ref="H29:BK29"/>
    <mergeCell ref="BL29:BY29"/>
    <mergeCell ref="BZ29:CM29"/>
    <mergeCell ref="CN29:DA29"/>
    <mergeCell ref="A30:G30"/>
    <mergeCell ref="H30:BK30"/>
    <mergeCell ref="BL30:BY30"/>
    <mergeCell ref="BZ30:CM30"/>
    <mergeCell ref="CN30:DA30"/>
    <mergeCell ref="A31:G31"/>
    <mergeCell ref="H31:BK31"/>
    <mergeCell ref="BL31:BY31"/>
    <mergeCell ref="BZ31:CM31"/>
    <mergeCell ref="CN31:DA31"/>
    <mergeCell ref="A32:G32"/>
    <mergeCell ref="H32:BK32"/>
    <mergeCell ref="BL32:BY32"/>
    <mergeCell ref="BZ32:CM32"/>
    <mergeCell ref="CN32:DA32"/>
    <mergeCell ref="A33:G33"/>
    <mergeCell ref="H33:BK33"/>
    <mergeCell ref="BL33:BY33"/>
    <mergeCell ref="BZ33:CM33"/>
    <mergeCell ref="CN33:DA33"/>
    <mergeCell ref="A34:G34"/>
    <mergeCell ref="H34:BK34"/>
    <mergeCell ref="BL34:BY34"/>
    <mergeCell ref="BZ34:CM34"/>
    <mergeCell ref="CN34:DA34"/>
    <mergeCell ref="A35:G35"/>
    <mergeCell ref="H35:BK35"/>
    <mergeCell ref="BL35:BY35"/>
    <mergeCell ref="BZ35:CM35"/>
    <mergeCell ref="CN35:DA35"/>
    <mergeCell ref="A37:G37"/>
    <mergeCell ref="H37:BK37"/>
    <mergeCell ref="BL37:BY37"/>
    <mergeCell ref="BZ37:CM37"/>
    <mergeCell ref="CN37:DA37"/>
    <mergeCell ref="A36:G36"/>
    <mergeCell ref="H36:BK36"/>
    <mergeCell ref="BL36:BY36"/>
    <mergeCell ref="BZ36:CM36"/>
    <mergeCell ref="CN36:DA36"/>
    <mergeCell ref="A38:G38"/>
    <mergeCell ref="H38:BK38"/>
    <mergeCell ref="BL38:BY38"/>
    <mergeCell ref="BZ38:CM38"/>
    <mergeCell ref="CN38:DA38"/>
    <mergeCell ref="A39:G39"/>
    <mergeCell ref="H39:BK39"/>
    <mergeCell ref="BL39:BY39"/>
    <mergeCell ref="BZ39:CM39"/>
    <mergeCell ref="CN39:DA39"/>
    <mergeCell ref="A40:G40"/>
    <mergeCell ref="H40:BK40"/>
    <mergeCell ref="BL40:BY40"/>
    <mergeCell ref="BZ40:CM40"/>
    <mergeCell ref="CN40:DA40"/>
    <mergeCell ref="A41:G41"/>
    <mergeCell ref="H41:BK41"/>
    <mergeCell ref="BL41:BY41"/>
    <mergeCell ref="BZ41:CM41"/>
    <mergeCell ref="CN41:DA41"/>
    <mergeCell ref="A42:G42"/>
    <mergeCell ref="H42:BK42"/>
    <mergeCell ref="BL42:BY42"/>
    <mergeCell ref="BZ42:CM42"/>
    <mergeCell ref="CN42:DA42"/>
    <mergeCell ref="A43:G43"/>
    <mergeCell ref="H43:BK43"/>
    <mergeCell ref="BL43:BY43"/>
    <mergeCell ref="BZ43:CM43"/>
    <mergeCell ref="CN43:DA43"/>
    <mergeCell ref="A44:G44"/>
    <mergeCell ref="H44:BK44"/>
    <mergeCell ref="BL44:BY44"/>
    <mergeCell ref="BZ44:CM44"/>
    <mergeCell ref="CN44:DA44"/>
    <mergeCell ref="A45:G45"/>
    <mergeCell ref="H45:BK45"/>
    <mergeCell ref="BL45:BY45"/>
    <mergeCell ref="BZ45:CM45"/>
    <mergeCell ref="CN45:DA45"/>
    <mergeCell ref="A46:G46"/>
    <mergeCell ref="H46:BK46"/>
    <mergeCell ref="BL46:BY46"/>
    <mergeCell ref="BZ46:CM46"/>
    <mergeCell ref="CN46:DA46"/>
    <mergeCell ref="A47:G47"/>
    <mergeCell ref="H47:BK47"/>
    <mergeCell ref="BL47:BY47"/>
    <mergeCell ref="BZ47:CM47"/>
    <mergeCell ref="CN47:DA47"/>
    <mergeCell ref="A48:G48"/>
    <mergeCell ref="H48:BK48"/>
    <mergeCell ref="BL48:BY48"/>
    <mergeCell ref="BZ48:CM48"/>
    <mergeCell ref="CN48:DA48"/>
    <mergeCell ref="A49:G49"/>
    <mergeCell ref="H49:BK49"/>
    <mergeCell ref="BL49:BY49"/>
    <mergeCell ref="BZ49:CM49"/>
    <mergeCell ref="CN49:DA49"/>
    <mergeCell ref="A50:G50"/>
    <mergeCell ref="H50:BK50"/>
    <mergeCell ref="BL50:BY50"/>
    <mergeCell ref="BZ50:CM50"/>
    <mergeCell ref="CN50:DA50"/>
    <mergeCell ref="A51:G51"/>
    <mergeCell ref="H51:BK51"/>
    <mergeCell ref="BL51:BY51"/>
    <mergeCell ref="BZ51:CM51"/>
    <mergeCell ref="CN51:DA51"/>
    <mergeCell ref="A52:G52"/>
    <mergeCell ref="H52:BK52"/>
    <mergeCell ref="BL52:BY52"/>
    <mergeCell ref="BZ52:CM52"/>
    <mergeCell ref="CN52:DA52"/>
    <mergeCell ref="A53:G53"/>
    <mergeCell ref="H53:BK53"/>
    <mergeCell ref="BL53:BY53"/>
    <mergeCell ref="BZ53:CM53"/>
    <mergeCell ref="CN53:DA53"/>
    <mergeCell ref="A54:G54"/>
    <mergeCell ref="H54:BK54"/>
    <mergeCell ref="BL54:BY54"/>
    <mergeCell ref="BZ54:CM54"/>
    <mergeCell ref="CN54:DA54"/>
    <mergeCell ref="A55:G55"/>
    <mergeCell ref="H55:BK55"/>
    <mergeCell ref="BL55:BY55"/>
    <mergeCell ref="BZ55:CM55"/>
    <mergeCell ref="CN55:DA55"/>
    <mergeCell ref="A56:G56"/>
    <mergeCell ref="H56:BK56"/>
    <mergeCell ref="BL56:BY56"/>
    <mergeCell ref="BZ56:CM56"/>
    <mergeCell ref="CN56:DA56"/>
    <mergeCell ref="A57:G57"/>
    <mergeCell ref="H57:BK57"/>
    <mergeCell ref="BL57:BY57"/>
    <mergeCell ref="BZ57:CM57"/>
    <mergeCell ref="CN57:DA57"/>
    <mergeCell ref="A58:G58"/>
    <mergeCell ref="H58:BK58"/>
    <mergeCell ref="BL58:BY58"/>
    <mergeCell ref="BZ58:CM58"/>
    <mergeCell ref="CN58:DA58"/>
    <mergeCell ref="A59:G59"/>
    <mergeCell ref="H59:BK59"/>
    <mergeCell ref="BL59:BY59"/>
    <mergeCell ref="BZ59:CM59"/>
    <mergeCell ref="CN59:DA59"/>
    <mergeCell ref="A60:G60"/>
    <mergeCell ref="H60:BK60"/>
    <mergeCell ref="BL60:BY60"/>
    <mergeCell ref="BZ60:CM60"/>
    <mergeCell ref="CN60:DA60"/>
    <mergeCell ref="A61:G61"/>
    <mergeCell ref="H61:BK61"/>
    <mergeCell ref="BL61:BY61"/>
    <mergeCell ref="BZ61:CM61"/>
    <mergeCell ref="CN61:DA61"/>
    <mergeCell ref="A62:G62"/>
    <mergeCell ref="H62:BK62"/>
    <mergeCell ref="BL62:BY62"/>
    <mergeCell ref="BZ62:CM62"/>
    <mergeCell ref="CN62:DA62"/>
    <mergeCell ref="A63:G63"/>
    <mergeCell ref="H63:BK63"/>
    <mergeCell ref="BL63:BY63"/>
    <mergeCell ref="BZ63:CM63"/>
    <mergeCell ref="CN63:DA63"/>
    <mergeCell ref="A64:G64"/>
    <mergeCell ref="H64:BK64"/>
    <mergeCell ref="BL64:BY64"/>
    <mergeCell ref="BZ64:CM64"/>
    <mergeCell ref="CN64:DA64"/>
    <mergeCell ref="A65:G65"/>
    <mergeCell ref="H65:BK65"/>
    <mergeCell ref="BL65:BY65"/>
    <mergeCell ref="BZ65:CM65"/>
    <mergeCell ref="CN65:DA65"/>
    <mergeCell ref="A66:G66"/>
    <mergeCell ref="H66:BK66"/>
    <mergeCell ref="BL66:BY66"/>
    <mergeCell ref="BZ66:CM66"/>
    <mergeCell ref="CN66:DA66"/>
    <mergeCell ref="A67:G67"/>
    <mergeCell ref="H67:BK67"/>
    <mergeCell ref="BL67:BY67"/>
    <mergeCell ref="BZ67:CM67"/>
    <mergeCell ref="CN67:DA67"/>
    <mergeCell ref="A68:G68"/>
    <mergeCell ref="H68:BK68"/>
    <mergeCell ref="BL68:BY68"/>
    <mergeCell ref="BZ68:CM68"/>
    <mergeCell ref="CN68:DA68"/>
    <mergeCell ref="A69:G69"/>
    <mergeCell ref="H69:BK69"/>
    <mergeCell ref="BL69:BY69"/>
    <mergeCell ref="BZ69:CM69"/>
    <mergeCell ref="CN69:DA69"/>
    <mergeCell ref="A70:G70"/>
    <mergeCell ref="H70:BK70"/>
    <mergeCell ref="BL70:BY70"/>
    <mergeCell ref="BZ70:CM70"/>
    <mergeCell ref="CN70:DA70"/>
    <mergeCell ref="A71:G71"/>
    <mergeCell ref="H71:BK71"/>
    <mergeCell ref="BL71:BY71"/>
    <mergeCell ref="BZ71:CM71"/>
    <mergeCell ref="CN71:DA71"/>
    <mergeCell ref="A72:G72"/>
    <mergeCell ref="H72:BK72"/>
    <mergeCell ref="BL72:BY72"/>
    <mergeCell ref="BZ72:CM72"/>
    <mergeCell ref="CN72:DA72"/>
    <mergeCell ref="A73:G73"/>
    <mergeCell ref="H73:BK73"/>
    <mergeCell ref="BL73:BY73"/>
    <mergeCell ref="BZ73:CM73"/>
    <mergeCell ref="CN73:DA73"/>
    <mergeCell ref="A74:G74"/>
    <mergeCell ref="H74:BK74"/>
    <mergeCell ref="BL74:BY74"/>
    <mergeCell ref="BZ74:CM74"/>
    <mergeCell ref="CN74:DA74"/>
    <mergeCell ref="A75:G75"/>
    <mergeCell ref="H75:BK75"/>
    <mergeCell ref="BL75:BY75"/>
    <mergeCell ref="BZ75:CM75"/>
    <mergeCell ref="CN75:DA75"/>
    <mergeCell ref="A76:G76"/>
    <mergeCell ref="H76:BK76"/>
    <mergeCell ref="BL76:BY76"/>
    <mergeCell ref="BZ76:CM76"/>
    <mergeCell ref="CN76:DA76"/>
    <mergeCell ref="A77:G77"/>
    <mergeCell ref="H77:BK77"/>
    <mergeCell ref="BL77:BY77"/>
    <mergeCell ref="BZ77:CM77"/>
    <mergeCell ref="CN77:DA77"/>
    <mergeCell ref="A78:G78"/>
    <mergeCell ref="H78:BK78"/>
    <mergeCell ref="BL78:BY78"/>
    <mergeCell ref="BZ78:CM78"/>
    <mergeCell ref="CN78:DA78"/>
    <mergeCell ref="A79:G79"/>
    <mergeCell ref="H79:BK79"/>
    <mergeCell ref="BL79:BY79"/>
    <mergeCell ref="BZ79:CM79"/>
    <mergeCell ref="CN79:DA79"/>
    <mergeCell ref="A82:G82"/>
    <mergeCell ref="H82:BK82"/>
    <mergeCell ref="BL82:BY82"/>
    <mergeCell ref="BZ82:CM82"/>
    <mergeCell ref="CN82:DA82"/>
    <mergeCell ref="A83:DA83"/>
    <mergeCell ref="A80:G80"/>
    <mergeCell ref="H80:BK80"/>
    <mergeCell ref="BL80:BY80"/>
    <mergeCell ref="BZ80:CM80"/>
    <mergeCell ref="CN80:DA80"/>
    <mergeCell ref="A81:G81"/>
    <mergeCell ref="H81:BK81"/>
    <mergeCell ref="BL81:BY81"/>
    <mergeCell ref="BZ81:CM81"/>
    <mergeCell ref="CN81:DA81"/>
    <mergeCell ref="A84:G84"/>
    <mergeCell ref="H84:BK84"/>
    <mergeCell ref="BL84:BY84"/>
    <mergeCell ref="BZ84:CM84"/>
    <mergeCell ref="CN84:DA84"/>
    <mergeCell ref="A85:G85"/>
    <mergeCell ref="H85:BK85"/>
    <mergeCell ref="BL85:BY85"/>
    <mergeCell ref="BZ85:CM85"/>
    <mergeCell ref="CN85:DA85"/>
    <mergeCell ref="A86:G86"/>
    <mergeCell ref="H86:BK86"/>
    <mergeCell ref="BL86:BY86"/>
    <mergeCell ref="BZ86:CM86"/>
    <mergeCell ref="CN86:DA86"/>
    <mergeCell ref="A87:G87"/>
    <mergeCell ref="H87:BK87"/>
    <mergeCell ref="BL87:BY87"/>
    <mergeCell ref="BZ87:CM87"/>
    <mergeCell ref="CN87:DA87"/>
    <mergeCell ref="CN26:DA26"/>
    <mergeCell ref="A22:G22"/>
    <mergeCell ref="H22:BK22"/>
    <mergeCell ref="BL22:BY22"/>
    <mergeCell ref="BZ22:CM22"/>
    <mergeCell ref="CN22:DA22"/>
    <mergeCell ref="A23:G23"/>
    <mergeCell ref="H23:BK23"/>
    <mergeCell ref="BL23:BY23"/>
    <mergeCell ref="BZ23:CM23"/>
    <mergeCell ref="CN23:DA23"/>
  </mergeCells>
  <pageMargins left="0.7" right="0.7" top="0.75" bottom="0.75" header="0.3" footer="0.3"/>
  <pageSetup paperSize="9" scale="98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DA37"/>
  <sheetViews>
    <sheetView workbookViewId="0">
      <selection activeCell="GF31" sqref="GF31"/>
    </sheetView>
  </sheetViews>
  <sheetFormatPr defaultColWidth="0.85546875" defaultRowHeight="12.75" x14ac:dyDescent="0.2"/>
  <cols>
    <col min="1" max="71" width="0.85546875" style="265"/>
    <col min="72" max="72" width="2.42578125" style="265" customWidth="1"/>
    <col min="73" max="104" width="0.85546875" style="265"/>
    <col min="105" max="105" width="1.42578125" style="265" customWidth="1"/>
    <col min="106" max="16384" width="0.85546875" style="265"/>
  </cols>
  <sheetData>
    <row r="1" spans="1:105" ht="33.75" customHeight="1" x14ac:dyDescent="0.2">
      <c r="CC1" s="982" t="s">
        <v>634</v>
      </c>
      <c r="CD1" s="982"/>
      <c r="CE1" s="982"/>
      <c r="CF1" s="982"/>
      <c r="CG1" s="982"/>
      <c r="CH1" s="982"/>
      <c r="CI1" s="982"/>
      <c r="CJ1" s="982"/>
      <c r="CK1" s="982"/>
      <c r="CL1" s="982"/>
      <c r="CM1" s="982"/>
      <c r="CN1" s="982"/>
      <c r="CO1" s="982"/>
      <c r="CP1" s="982"/>
      <c r="CQ1" s="982"/>
      <c r="CR1" s="982"/>
      <c r="CS1" s="982"/>
      <c r="CT1" s="982"/>
      <c r="CU1" s="982"/>
      <c r="CV1" s="982"/>
      <c r="CW1" s="982"/>
      <c r="CX1" s="982"/>
      <c r="CY1" s="982"/>
      <c r="CZ1" s="982"/>
      <c r="DA1" s="982"/>
    </row>
    <row r="3" spans="1:105" s="266" customFormat="1" ht="43.5" customHeight="1" x14ac:dyDescent="0.25">
      <c r="A3" s="983" t="s">
        <v>891</v>
      </c>
      <c r="B3" s="983"/>
      <c r="C3" s="983"/>
      <c r="D3" s="983"/>
      <c r="E3" s="983"/>
      <c r="F3" s="983"/>
      <c r="G3" s="983"/>
      <c r="H3" s="983"/>
      <c r="I3" s="983"/>
      <c r="J3" s="983"/>
      <c r="K3" s="983"/>
      <c r="L3" s="983"/>
      <c r="M3" s="983"/>
      <c r="N3" s="983"/>
      <c r="O3" s="983"/>
      <c r="P3" s="983"/>
      <c r="Q3" s="983"/>
      <c r="R3" s="983"/>
      <c r="S3" s="983"/>
      <c r="T3" s="983"/>
      <c r="U3" s="983"/>
      <c r="V3" s="983"/>
      <c r="W3" s="983"/>
      <c r="X3" s="983"/>
      <c r="Y3" s="983"/>
      <c r="Z3" s="983"/>
      <c r="AA3" s="983"/>
      <c r="AB3" s="983"/>
      <c r="AC3" s="983"/>
      <c r="AD3" s="983"/>
      <c r="AE3" s="983"/>
      <c r="AF3" s="983"/>
      <c r="AG3" s="983"/>
      <c r="AH3" s="983"/>
      <c r="AI3" s="983"/>
      <c r="AJ3" s="983"/>
      <c r="AK3" s="983"/>
      <c r="AL3" s="983"/>
      <c r="AM3" s="983"/>
      <c r="AN3" s="983"/>
      <c r="AO3" s="983"/>
      <c r="AP3" s="983"/>
      <c r="AQ3" s="983"/>
      <c r="AR3" s="983"/>
      <c r="AS3" s="983"/>
      <c r="AT3" s="983"/>
      <c r="AU3" s="983"/>
      <c r="AV3" s="983"/>
      <c r="AW3" s="983"/>
      <c r="AX3" s="983"/>
      <c r="AY3" s="983"/>
      <c r="AZ3" s="983"/>
      <c r="BA3" s="983"/>
      <c r="BB3" s="983"/>
      <c r="BC3" s="983"/>
      <c r="BD3" s="983"/>
      <c r="BE3" s="983"/>
      <c r="BF3" s="983"/>
      <c r="BG3" s="983"/>
      <c r="BH3" s="983"/>
      <c r="BI3" s="983"/>
      <c r="BJ3" s="983"/>
      <c r="BK3" s="983"/>
      <c r="BL3" s="983"/>
      <c r="BM3" s="983"/>
      <c r="BN3" s="983"/>
      <c r="BO3" s="983"/>
      <c r="BP3" s="983"/>
      <c r="BQ3" s="983"/>
      <c r="BR3" s="983"/>
      <c r="BS3" s="983"/>
      <c r="BT3" s="983"/>
      <c r="BU3" s="983"/>
      <c r="BV3" s="983"/>
      <c r="BW3" s="983"/>
      <c r="BX3" s="983"/>
      <c r="BY3" s="983"/>
      <c r="BZ3" s="983"/>
      <c r="CA3" s="983"/>
      <c r="CB3" s="983"/>
      <c r="CC3" s="983"/>
      <c r="CD3" s="983"/>
      <c r="CE3" s="983"/>
      <c r="CF3" s="983"/>
      <c r="CG3" s="983"/>
      <c r="CH3" s="983"/>
      <c r="CI3" s="983"/>
      <c r="CJ3" s="983"/>
      <c r="CK3" s="983"/>
      <c r="CL3" s="983"/>
      <c r="CM3" s="983"/>
      <c r="CN3" s="983"/>
      <c r="CO3" s="983"/>
      <c r="CP3" s="983"/>
      <c r="CQ3" s="983"/>
      <c r="CR3" s="983"/>
      <c r="CS3" s="983"/>
      <c r="CT3" s="983"/>
      <c r="CU3" s="983"/>
      <c r="CV3" s="983"/>
      <c r="CW3" s="983"/>
      <c r="CX3" s="983"/>
      <c r="CY3" s="983"/>
      <c r="CZ3" s="983"/>
      <c r="DA3" s="983"/>
    </row>
    <row r="5" spans="1:105" x14ac:dyDescent="0.2">
      <c r="BY5" s="267"/>
      <c r="BZ5" s="267"/>
      <c r="CA5" s="267"/>
      <c r="CB5" s="267"/>
      <c r="CC5" s="267"/>
      <c r="CD5" s="984" t="str">
        <f>'[1]4.1'!CD5:DA5</f>
        <v>Утверждаю
Ген.директор ООО "ДВЭС"</v>
      </c>
      <c r="CE5" s="984"/>
      <c r="CF5" s="984"/>
      <c r="CG5" s="984"/>
      <c r="CH5" s="984"/>
      <c r="CI5" s="984"/>
      <c r="CJ5" s="984"/>
      <c r="CK5" s="984"/>
      <c r="CL5" s="984"/>
      <c r="CM5" s="984"/>
      <c r="CN5" s="984"/>
      <c r="CO5" s="984"/>
      <c r="CP5" s="984"/>
      <c r="CQ5" s="984"/>
      <c r="CR5" s="984"/>
      <c r="CS5" s="984"/>
      <c r="CT5" s="984"/>
      <c r="CU5" s="984"/>
      <c r="CV5" s="984"/>
      <c r="CW5" s="984"/>
      <c r="CX5" s="984"/>
      <c r="CY5" s="984"/>
      <c r="CZ5" s="984"/>
      <c r="DA5" s="984"/>
    </row>
    <row r="6" spans="1:105" x14ac:dyDescent="0.2">
      <c r="BY6" s="268"/>
      <c r="CA6" s="269"/>
      <c r="CB6" s="269"/>
      <c r="CC6" s="269"/>
      <c r="CD6" s="269"/>
      <c r="CE6" s="269"/>
      <c r="CF6" s="269"/>
      <c r="CG6" s="269"/>
      <c r="CH6" s="269"/>
      <c r="CI6" s="269"/>
      <c r="CJ6" s="269"/>
      <c r="CK6" s="269"/>
      <c r="CL6" s="269"/>
      <c r="CM6" s="269"/>
      <c r="CN6" s="269"/>
      <c r="CO6" s="270"/>
      <c r="CP6" s="270"/>
      <c r="CQ6" s="270"/>
      <c r="CR6" s="270"/>
      <c r="CS6" s="270"/>
      <c r="CT6" s="270"/>
      <c r="CU6" s="270"/>
      <c r="CV6" s="270"/>
      <c r="CW6" s="270"/>
      <c r="CX6" s="270"/>
      <c r="CY6" s="270"/>
      <c r="CZ6" s="270"/>
      <c r="DA6" s="271" t="str">
        <f>'[2]4.1 (корр сент 18)'!DA6</f>
        <v>Ю.С.Игнатов</v>
      </c>
    </row>
    <row r="7" spans="1:105" x14ac:dyDescent="0.2">
      <c r="BY7" s="267"/>
      <c r="BZ7" s="985" t="s">
        <v>547</v>
      </c>
      <c r="CA7" s="985"/>
      <c r="CB7" s="985"/>
      <c r="CC7" s="985"/>
      <c r="CD7" s="985"/>
      <c r="CE7" s="985"/>
      <c r="CF7" s="985"/>
      <c r="CG7" s="985"/>
      <c r="CH7" s="985"/>
      <c r="CI7" s="985"/>
      <c r="CJ7" s="985"/>
      <c r="CK7" s="985"/>
      <c r="CL7" s="985"/>
      <c r="CM7" s="985"/>
      <c r="CN7" s="985"/>
      <c r="CO7" s="986"/>
      <c r="CP7" s="986"/>
      <c r="CQ7" s="986"/>
      <c r="CR7" s="986"/>
      <c r="CS7" s="986"/>
      <c r="CT7" s="986"/>
      <c r="CU7" s="986"/>
      <c r="CV7" s="986"/>
      <c r="CW7" s="986"/>
      <c r="CX7" s="986"/>
      <c r="CY7" s="986"/>
      <c r="CZ7" s="986"/>
      <c r="DA7" s="986"/>
    </row>
    <row r="8" spans="1:105" x14ac:dyDescent="0.2">
      <c r="BY8" s="987" t="s">
        <v>548</v>
      </c>
      <c r="BZ8" s="987"/>
      <c r="CA8" s="988"/>
      <c r="CB8" s="988"/>
      <c r="CC8" s="988"/>
      <c r="CD8" s="989" t="s">
        <v>548</v>
      </c>
      <c r="CE8" s="989"/>
      <c r="CF8" s="988"/>
      <c r="CG8" s="988"/>
      <c r="CH8" s="988"/>
      <c r="CI8" s="988"/>
      <c r="CJ8" s="988"/>
      <c r="CK8" s="988"/>
      <c r="CL8" s="988"/>
      <c r="CM8" s="988"/>
      <c r="CN8" s="988"/>
      <c r="CO8" s="988"/>
      <c r="CP8" s="988"/>
      <c r="CQ8" s="987">
        <v>20</v>
      </c>
      <c r="CR8" s="987"/>
      <c r="CS8" s="987"/>
      <c r="CT8" s="990"/>
      <c r="CU8" s="990"/>
      <c r="CV8" s="990"/>
      <c r="CW8" s="267"/>
      <c r="CX8" s="273" t="s">
        <v>549</v>
      </c>
      <c r="CY8" s="267"/>
      <c r="CZ8" s="267"/>
      <c r="DA8" s="273"/>
    </row>
    <row r="9" spans="1:105" x14ac:dyDescent="0.2">
      <c r="BY9" s="267"/>
      <c r="BZ9" s="267"/>
      <c r="CA9" s="267"/>
      <c r="CB9" s="267"/>
      <c r="CC9" s="267"/>
      <c r="CD9" s="267"/>
      <c r="CE9" s="267"/>
      <c r="CF9" s="267"/>
      <c r="CG9" s="267"/>
      <c r="CH9" s="267"/>
      <c r="CI9" s="267"/>
      <c r="CJ9" s="267"/>
      <c r="CK9" s="267"/>
      <c r="CL9" s="267"/>
      <c r="CM9" s="267"/>
      <c r="CN9" s="267"/>
      <c r="CO9" s="267"/>
      <c r="CP9" s="267"/>
      <c r="CQ9" s="267"/>
      <c r="CR9" s="267"/>
      <c r="CS9" s="267"/>
      <c r="CT9" s="267"/>
      <c r="CU9" s="267"/>
      <c r="CV9" s="267"/>
      <c r="CW9" s="267"/>
      <c r="CX9" s="267"/>
      <c r="CY9" s="267"/>
      <c r="CZ9" s="267"/>
      <c r="DA9" s="274" t="s">
        <v>550</v>
      </c>
    </row>
    <row r="10" spans="1:105" ht="13.5" thickBot="1" x14ac:dyDescent="0.25"/>
    <row r="11" spans="1:105" ht="32.25" customHeight="1" thickBot="1" x14ac:dyDescent="0.25">
      <c r="A11" s="1030" t="s">
        <v>635</v>
      </c>
      <c r="B11" s="1031"/>
      <c r="C11" s="1031"/>
      <c r="D11" s="1031"/>
      <c r="E11" s="1031"/>
      <c r="F11" s="1031"/>
      <c r="G11" s="1031"/>
      <c r="H11" s="1031"/>
      <c r="I11" s="1032"/>
      <c r="J11" s="1030" t="s">
        <v>636</v>
      </c>
      <c r="K11" s="1031"/>
      <c r="L11" s="1031"/>
      <c r="M11" s="1031"/>
      <c r="N11" s="1031"/>
      <c r="O11" s="1031"/>
      <c r="P11" s="1031"/>
      <c r="Q11" s="1031"/>
      <c r="R11" s="1031"/>
      <c r="S11" s="1031"/>
      <c r="T11" s="1031"/>
      <c r="U11" s="1031"/>
      <c r="V11" s="1031"/>
      <c r="W11" s="1031"/>
      <c r="X11" s="1031"/>
      <c r="Y11" s="1031"/>
      <c r="Z11" s="1031"/>
      <c r="AA11" s="1031"/>
      <c r="AB11" s="1031"/>
      <c r="AC11" s="1031"/>
      <c r="AD11" s="1031"/>
      <c r="AE11" s="1031"/>
      <c r="AF11" s="1031"/>
      <c r="AG11" s="1031"/>
      <c r="AH11" s="1031"/>
      <c r="AI11" s="1031"/>
      <c r="AJ11" s="1031"/>
      <c r="AK11" s="1031"/>
      <c r="AL11" s="1031"/>
      <c r="AM11" s="1031"/>
      <c r="AN11" s="1031"/>
      <c r="AO11" s="1031"/>
      <c r="AP11" s="1031"/>
      <c r="AQ11" s="1031"/>
      <c r="AR11" s="1031"/>
      <c r="AS11" s="1031"/>
      <c r="AT11" s="1031"/>
      <c r="AU11" s="1031"/>
      <c r="AV11" s="1031"/>
      <c r="AW11" s="1031"/>
      <c r="AX11" s="1031"/>
      <c r="AY11" s="1031"/>
      <c r="AZ11" s="1031"/>
      <c r="BA11" s="1031"/>
      <c r="BB11" s="1031"/>
      <c r="BC11" s="1031"/>
      <c r="BD11" s="1031"/>
      <c r="BE11" s="1031"/>
      <c r="BF11" s="1031"/>
      <c r="BG11" s="1031"/>
      <c r="BH11" s="1031"/>
      <c r="BI11" s="1032"/>
      <c r="BJ11" s="1030" t="s">
        <v>637</v>
      </c>
      <c r="BK11" s="1031"/>
      <c r="BL11" s="1031"/>
      <c r="BM11" s="1031"/>
      <c r="BN11" s="1031"/>
      <c r="BO11" s="1031"/>
      <c r="BP11" s="1031"/>
      <c r="BQ11" s="1031"/>
      <c r="BR11" s="1031"/>
      <c r="BS11" s="1031"/>
      <c r="BT11" s="1033"/>
      <c r="BU11" s="1034" t="s">
        <v>638</v>
      </c>
      <c r="BV11" s="1031"/>
      <c r="BW11" s="1031"/>
      <c r="BX11" s="1031"/>
      <c r="BY11" s="1031"/>
      <c r="BZ11" s="1031"/>
      <c r="CA11" s="1031"/>
      <c r="CB11" s="1031"/>
      <c r="CC11" s="1031"/>
      <c r="CD11" s="1031"/>
      <c r="CE11" s="1033"/>
      <c r="CF11" s="1034" t="s">
        <v>639</v>
      </c>
      <c r="CG11" s="1031"/>
      <c r="CH11" s="1031"/>
      <c r="CI11" s="1031"/>
      <c r="CJ11" s="1031"/>
      <c r="CK11" s="1031"/>
      <c r="CL11" s="1031"/>
      <c r="CM11" s="1031"/>
      <c r="CN11" s="1031"/>
      <c r="CO11" s="1031"/>
      <c r="CP11" s="1032"/>
      <c r="CQ11" s="1035" t="s">
        <v>640</v>
      </c>
      <c r="CR11" s="1036"/>
      <c r="CS11" s="1036"/>
      <c r="CT11" s="1036"/>
      <c r="CU11" s="1036"/>
      <c r="CV11" s="1036"/>
      <c r="CW11" s="1036"/>
      <c r="CX11" s="1036"/>
      <c r="CY11" s="1036"/>
      <c r="CZ11" s="1036"/>
      <c r="DA11" s="1037"/>
    </row>
    <row r="12" spans="1:105" s="279" customFormat="1" x14ac:dyDescent="0.25">
      <c r="A12" s="1019" t="s">
        <v>84</v>
      </c>
      <c r="B12" s="1020"/>
      <c r="C12" s="1020"/>
      <c r="D12" s="1020"/>
      <c r="E12" s="1020"/>
      <c r="F12" s="1020"/>
      <c r="G12" s="1020"/>
      <c r="H12" s="1020"/>
      <c r="I12" s="1020"/>
      <c r="J12" s="1021" t="s">
        <v>641</v>
      </c>
      <c r="K12" s="1022"/>
      <c r="L12" s="1022"/>
      <c r="M12" s="1022"/>
      <c r="N12" s="1022"/>
      <c r="O12" s="1022"/>
      <c r="P12" s="1022"/>
      <c r="Q12" s="1022"/>
      <c r="R12" s="1022"/>
      <c r="S12" s="1022"/>
      <c r="T12" s="1022"/>
      <c r="U12" s="1022"/>
      <c r="V12" s="1022"/>
      <c r="W12" s="1022"/>
      <c r="X12" s="1022"/>
      <c r="Y12" s="1022"/>
      <c r="Z12" s="1022"/>
      <c r="AA12" s="1022"/>
      <c r="AB12" s="1022"/>
      <c r="AC12" s="1022"/>
      <c r="AD12" s="1022"/>
      <c r="AE12" s="1022"/>
      <c r="AF12" s="1022"/>
      <c r="AG12" s="1022"/>
      <c r="AH12" s="1022"/>
      <c r="AI12" s="1022"/>
      <c r="AJ12" s="1022"/>
      <c r="AK12" s="1022"/>
      <c r="AL12" s="1022"/>
      <c r="AM12" s="1022"/>
      <c r="AN12" s="1022"/>
      <c r="AO12" s="1022"/>
      <c r="AP12" s="1022"/>
      <c r="AQ12" s="1022"/>
      <c r="AR12" s="1022"/>
      <c r="AS12" s="1022"/>
      <c r="AT12" s="1022"/>
      <c r="AU12" s="1022"/>
      <c r="AV12" s="1022"/>
      <c r="AW12" s="1022"/>
      <c r="AX12" s="1022"/>
      <c r="AY12" s="1022"/>
      <c r="AZ12" s="1022"/>
      <c r="BA12" s="1022"/>
      <c r="BB12" s="1022"/>
      <c r="BC12" s="1022"/>
      <c r="BD12" s="1022"/>
      <c r="BE12" s="1022"/>
      <c r="BF12" s="1022"/>
      <c r="BG12" s="1022"/>
      <c r="BH12" s="1022"/>
      <c r="BI12" s="1023"/>
      <c r="BJ12" s="1024">
        <f>Ф2!AD15*1000</f>
        <v>5974</v>
      </c>
      <c r="BK12" s="1024"/>
      <c r="BL12" s="1024"/>
      <c r="BM12" s="1024"/>
      <c r="BN12" s="1024"/>
      <c r="BO12" s="1024"/>
      <c r="BP12" s="1024"/>
      <c r="BQ12" s="1024"/>
      <c r="BR12" s="1024"/>
      <c r="BS12" s="1024"/>
      <c r="BT12" s="1025"/>
      <c r="BU12" s="1026">
        <f>BU13+BU20+BU24+BU25+BU26</f>
        <v>8581.2000000000007</v>
      </c>
      <c r="BV12" s="1026"/>
      <c r="BW12" s="1026"/>
      <c r="BX12" s="1026"/>
      <c r="BY12" s="1026"/>
      <c r="BZ12" s="1026"/>
      <c r="CA12" s="1026"/>
      <c r="CB12" s="1026"/>
      <c r="CC12" s="1026"/>
      <c r="CD12" s="1026"/>
      <c r="CE12" s="1027"/>
      <c r="CF12" s="1024">
        <f>Ф2!AX15*1000</f>
        <v>12450.300000000001</v>
      </c>
      <c r="CG12" s="1024"/>
      <c r="CH12" s="1024"/>
      <c r="CI12" s="1024"/>
      <c r="CJ12" s="1024"/>
      <c r="CK12" s="1024"/>
      <c r="CL12" s="1024"/>
      <c r="CM12" s="1024"/>
      <c r="CN12" s="1024"/>
      <c r="CO12" s="1024"/>
      <c r="CP12" s="1024"/>
      <c r="CQ12" s="1028">
        <f>SUM(BJ12:CP12)</f>
        <v>27005.5</v>
      </c>
      <c r="CR12" s="1028"/>
      <c r="CS12" s="1028"/>
      <c r="CT12" s="1028"/>
      <c r="CU12" s="1028"/>
      <c r="CV12" s="1028"/>
      <c r="CW12" s="1028"/>
      <c r="CX12" s="1028"/>
      <c r="CY12" s="1028"/>
      <c r="CZ12" s="1028"/>
      <c r="DA12" s="1029"/>
    </row>
    <row r="13" spans="1:105" s="279" customFormat="1" x14ac:dyDescent="0.25">
      <c r="A13" s="855" t="s">
        <v>38</v>
      </c>
      <c r="B13" s="856"/>
      <c r="C13" s="856"/>
      <c r="D13" s="856"/>
      <c r="E13" s="856"/>
      <c r="F13" s="856"/>
      <c r="G13" s="856"/>
      <c r="H13" s="856"/>
      <c r="I13" s="856"/>
      <c r="J13" s="1005" t="s">
        <v>642</v>
      </c>
      <c r="K13" s="1006"/>
      <c r="L13" s="1006"/>
      <c r="M13" s="1006"/>
      <c r="N13" s="1006"/>
      <c r="O13" s="1006"/>
      <c r="P13" s="1006"/>
      <c r="Q13" s="1006"/>
      <c r="R13" s="1006"/>
      <c r="S13" s="1006"/>
      <c r="T13" s="1006"/>
      <c r="U13" s="1006"/>
      <c r="V13" s="1006"/>
      <c r="W13" s="1006"/>
      <c r="X13" s="1006"/>
      <c r="Y13" s="1006"/>
      <c r="Z13" s="1006"/>
      <c r="AA13" s="1006"/>
      <c r="AB13" s="1006"/>
      <c r="AC13" s="1006"/>
      <c r="AD13" s="1006"/>
      <c r="AE13" s="1006"/>
      <c r="AF13" s="1006"/>
      <c r="AG13" s="1006"/>
      <c r="AH13" s="1006"/>
      <c r="AI13" s="1006"/>
      <c r="AJ13" s="1006"/>
      <c r="AK13" s="1006"/>
      <c r="AL13" s="1006"/>
      <c r="AM13" s="1006"/>
      <c r="AN13" s="1006"/>
      <c r="AO13" s="1006"/>
      <c r="AP13" s="1006"/>
      <c r="AQ13" s="1006"/>
      <c r="AR13" s="1006"/>
      <c r="AS13" s="1006"/>
      <c r="AT13" s="1006"/>
      <c r="AU13" s="1006"/>
      <c r="AV13" s="1006"/>
      <c r="AW13" s="1006"/>
      <c r="AX13" s="1006"/>
      <c r="AY13" s="1006"/>
      <c r="AZ13" s="1006"/>
      <c r="BA13" s="1006"/>
      <c r="BB13" s="1006"/>
      <c r="BC13" s="1006"/>
      <c r="BD13" s="1006"/>
      <c r="BE13" s="1006"/>
      <c r="BF13" s="1006"/>
      <c r="BG13" s="1006"/>
      <c r="BH13" s="1006"/>
      <c r="BI13" s="1007"/>
      <c r="BJ13" s="1008">
        <f>BJ14+BJ15+BJ16+BJ19</f>
        <v>5660</v>
      </c>
      <c r="BK13" s="1008"/>
      <c r="BL13" s="1008"/>
      <c r="BM13" s="1008"/>
      <c r="BN13" s="1008"/>
      <c r="BO13" s="1008"/>
      <c r="BP13" s="1008"/>
      <c r="BQ13" s="1008"/>
      <c r="BR13" s="1008"/>
      <c r="BS13" s="1008"/>
      <c r="BT13" s="1009"/>
      <c r="BU13" s="1008">
        <f>BU14+BU15+BU16+BU19</f>
        <v>6941.8200000000006</v>
      </c>
      <c r="BV13" s="1008"/>
      <c r="BW13" s="1008"/>
      <c r="BX13" s="1008"/>
      <c r="BY13" s="1008"/>
      <c r="BZ13" s="1008"/>
      <c r="CA13" s="1008"/>
      <c r="CB13" s="1008"/>
      <c r="CC13" s="1008"/>
      <c r="CD13" s="1008"/>
      <c r="CE13" s="1009"/>
      <c r="CF13" s="1008">
        <f>CF14+CF15+CF16+CF19</f>
        <v>9275.82</v>
      </c>
      <c r="CG13" s="1008"/>
      <c r="CH13" s="1008"/>
      <c r="CI13" s="1008"/>
      <c r="CJ13" s="1008"/>
      <c r="CK13" s="1008"/>
      <c r="CL13" s="1008"/>
      <c r="CM13" s="1008"/>
      <c r="CN13" s="1008"/>
      <c r="CO13" s="1008"/>
      <c r="CP13" s="1008"/>
      <c r="CQ13" s="1011">
        <f t="shared" ref="CQ13:CQ34" si="0">SUM(BJ13:CP13)</f>
        <v>21877.64</v>
      </c>
      <c r="CR13" s="1011"/>
      <c r="CS13" s="1011"/>
      <c r="CT13" s="1011"/>
      <c r="CU13" s="1011"/>
      <c r="CV13" s="1011"/>
      <c r="CW13" s="1011"/>
      <c r="CX13" s="1011"/>
      <c r="CY13" s="1011"/>
      <c r="CZ13" s="1011"/>
      <c r="DA13" s="1012"/>
    </row>
    <row r="14" spans="1:105" s="279" customFormat="1" x14ac:dyDescent="0.25">
      <c r="A14" s="855" t="s">
        <v>85</v>
      </c>
      <c r="B14" s="856"/>
      <c r="C14" s="856"/>
      <c r="D14" s="856"/>
      <c r="E14" s="856"/>
      <c r="F14" s="856"/>
      <c r="G14" s="856"/>
      <c r="H14" s="856"/>
      <c r="I14" s="856"/>
      <c r="J14" s="1005" t="s">
        <v>643</v>
      </c>
      <c r="K14" s="1006"/>
      <c r="L14" s="1006"/>
      <c r="M14" s="1006"/>
      <c r="N14" s="1006"/>
      <c r="O14" s="1006"/>
      <c r="P14" s="1006"/>
      <c r="Q14" s="1006"/>
      <c r="R14" s="1006"/>
      <c r="S14" s="1006"/>
      <c r="T14" s="1006"/>
      <c r="U14" s="1006"/>
      <c r="V14" s="1006"/>
      <c r="W14" s="1006"/>
      <c r="X14" s="1006"/>
      <c r="Y14" s="1006"/>
      <c r="Z14" s="1006"/>
      <c r="AA14" s="1006"/>
      <c r="AB14" s="1006"/>
      <c r="AC14" s="1006"/>
      <c r="AD14" s="1006"/>
      <c r="AE14" s="1006"/>
      <c r="AF14" s="1006"/>
      <c r="AG14" s="1006"/>
      <c r="AH14" s="1006"/>
      <c r="AI14" s="1006"/>
      <c r="AJ14" s="1006"/>
      <c r="AK14" s="1006"/>
      <c r="AL14" s="1006"/>
      <c r="AM14" s="1006"/>
      <c r="AN14" s="1006"/>
      <c r="AO14" s="1006"/>
      <c r="AP14" s="1006"/>
      <c r="AQ14" s="1006"/>
      <c r="AR14" s="1006"/>
      <c r="AS14" s="1006"/>
      <c r="AT14" s="1006"/>
      <c r="AU14" s="1006"/>
      <c r="AV14" s="1006"/>
      <c r="AW14" s="1006"/>
      <c r="AX14" s="1006"/>
      <c r="AY14" s="1006"/>
      <c r="AZ14" s="1006"/>
      <c r="BA14" s="1006"/>
      <c r="BB14" s="1006"/>
      <c r="BC14" s="1006"/>
      <c r="BD14" s="1006"/>
      <c r="BE14" s="1006"/>
      <c r="BF14" s="1006"/>
      <c r="BG14" s="1006"/>
      <c r="BH14" s="1006"/>
      <c r="BI14" s="1007"/>
      <c r="BJ14" s="1008">
        <v>5660</v>
      </c>
      <c r="BK14" s="1008"/>
      <c r="BL14" s="1008"/>
      <c r="BM14" s="1008"/>
      <c r="BN14" s="1008"/>
      <c r="BO14" s="1008"/>
      <c r="BP14" s="1008"/>
      <c r="BQ14" s="1008"/>
      <c r="BR14" s="1008"/>
      <c r="BS14" s="1008"/>
      <c r="BT14" s="1009"/>
      <c r="BU14" s="1008">
        <f>5784.85*1.2</f>
        <v>6941.8200000000006</v>
      </c>
      <c r="BV14" s="1008"/>
      <c r="BW14" s="1008"/>
      <c r="BX14" s="1008"/>
      <c r="BY14" s="1008"/>
      <c r="BZ14" s="1008"/>
      <c r="CA14" s="1008"/>
      <c r="CB14" s="1008"/>
      <c r="CC14" s="1008"/>
      <c r="CD14" s="1008"/>
      <c r="CE14" s="1009"/>
      <c r="CF14" s="1008">
        <f>5784.85*1.2+2334</f>
        <v>9275.82</v>
      </c>
      <c r="CG14" s="1008"/>
      <c r="CH14" s="1008"/>
      <c r="CI14" s="1008"/>
      <c r="CJ14" s="1008"/>
      <c r="CK14" s="1008"/>
      <c r="CL14" s="1008"/>
      <c r="CM14" s="1008"/>
      <c r="CN14" s="1008"/>
      <c r="CO14" s="1008"/>
      <c r="CP14" s="1009"/>
      <c r="CQ14" s="1011">
        <f t="shared" si="0"/>
        <v>21877.64</v>
      </c>
      <c r="CR14" s="1011"/>
      <c r="CS14" s="1011"/>
      <c r="CT14" s="1011"/>
      <c r="CU14" s="1011"/>
      <c r="CV14" s="1011"/>
      <c r="CW14" s="1011"/>
      <c r="CX14" s="1011"/>
      <c r="CY14" s="1011"/>
      <c r="CZ14" s="1011"/>
      <c r="DA14" s="1012"/>
    </row>
    <row r="15" spans="1:105" s="279" customFormat="1" x14ac:dyDescent="0.25">
      <c r="A15" s="855" t="s">
        <v>93</v>
      </c>
      <c r="B15" s="856"/>
      <c r="C15" s="856"/>
      <c r="D15" s="856"/>
      <c r="E15" s="856"/>
      <c r="F15" s="856"/>
      <c r="G15" s="856"/>
      <c r="H15" s="856"/>
      <c r="I15" s="856"/>
      <c r="J15" s="1005" t="s">
        <v>644</v>
      </c>
      <c r="K15" s="1006"/>
      <c r="L15" s="1006"/>
      <c r="M15" s="1006"/>
      <c r="N15" s="1006"/>
      <c r="O15" s="1006"/>
      <c r="P15" s="1006"/>
      <c r="Q15" s="1006"/>
      <c r="R15" s="1006"/>
      <c r="S15" s="1006"/>
      <c r="T15" s="1006"/>
      <c r="U15" s="1006"/>
      <c r="V15" s="1006"/>
      <c r="W15" s="1006"/>
      <c r="X15" s="1006"/>
      <c r="Y15" s="1006"/>
      <c r="Z15" s="1006"/>
      <c r="AA15" s="1006"/>
      <c r="AB15" s="1006"/>
      <c r="AC15" s="1006"/>
      <c r="AD15" s="1006"/>
      <c r="AE15" s="1006"/>
      <c r="AF15" s="1006"/>
      <c r="AG15" s="1006"/>
      <c r="AH15" s="1006"/>
      <c r="AI15" s="1006"/>
      <c r="AJ15" s="1006"/>
      <c r="AK15" s="1006"/>
      <c r="AL15" s="1006"/>
      <c r="AM15" s="1006"/>
      <c r="AN15" s="1006"/>
      <c r="AO15" s="1006"/>
      <c r="AP15" s="1006"/>
      <c r="AQ15" s="1006"/>
      <c r="AR15" s="1006"/>
      <c r="AS15" s="1006"/>
      <c r="AT15" s="1006"/>
      <c r="AU15" s="1006"/>
      <c r="AV15" s="1006"/>
      <c r="AW15" s="1006"/>
      <c r="AX15" s="1006"/>
      <c r="AY15" s="1006"/>
      <c r="AZ15" s="1006"/>
      <c r="BA15" s="1006"/>
      <c r="BB15" s="1006"/>
      <c r="BC15" s="1006"/>
      <c r="BD15" s="1006"/>
      <c r="BE15" s="1006"/>
      <c r="BF15" s="1006"/>
      <c r="BG15" s="1006"/>
      <c r="BH15" s="1006"/>
      <c r="BI15" s="1007"/>
      <c r="BJ15" s="1008"/>
      <c r="BK15" s="1008"/>
      <c r="BL15" s="1008"/>
      <c r="BM15" s="1008"/>
      <c r="BN15" s="1008"/>
      <c r="BO15" s="1008"/>
      <c r="BP15" s="1008"/>
      <c r="BQ15" s="1008"/>
      <c r="BR15" s="1008"/>
      <c r="BS15" s="1008"/>
      <c r="BT15" s="1009"/>
      <c r="BU15" s="1010"/>
      <c r="BV15" s="1008"/>
      <c r="BW15" s="1008"/>
      <c r="BX15" s="1008"/>
      <c r="BY15" s="1008"/>
      <c r="BZ15" s="1008"/>
      <c r="CA15" s="1008"/>
      <c r="CB15" s="1008"/>
      <c r="CC15" s="1008"/>
      <c r="CD15" s="1008"/>
      <c r="CE15" s="1009"/>
      <c r="CF15" s="1010"/>
      <c r="CG15" s="1008"/>
      <c r="CH15" s="1008"/>
      <c r="CI15" s="1008"/>
      <c r="CJ15" s="1008"/>
      <c r="CK15" s="1008"/>
      <c r="CL15" s="1008"/>
      <c r="CM15" s="1008"/>
      <c r="CN15" s="1008"/>
      <c r="CO15" s="1008"/>
      <c r="CP15" s="1008"/>
      <c r="CQ15" s="1011">
        <f t="shared" si="0"/>
        <v>0</v>
      </c>
      <c r="CR15" s="1011"/>
      <c r="CS15" s="1011"/>
      <c r="CT15" s="1011"/>
      <c r="CU15" s="1011"/>
      <c r="CV15" s="1011"/>
      <c r="CW15" s="1011"/>
      <c r="CX15" s="1011"/>
      <c r="CY15" s="1011"/>
      <c r="CZ15" s="1011"/>
      <c r="DA15" s="1012"/>
    </row>
    <row r="16" spans="1:105" s="279" customFormat="1" x14ac:dyDescent="0.25">
      <c r="A16" s="855" t="s">
        <v>99</v>
      </c>
      <c r="B16" s="856"/>
      <c r="C16" s="856"/>
      <c r="D16" s="856"/>
      <c r="E16" s="856"/>
      <c r="F16" s="856"/>
      <c r="G16" s="856"/>
      <c r="H16" s="856"/>
      <c r="I16" s="856"/>
      <c r="J16" s="1016" t="s">
        <v>645</v>
      </c>
      <c r="K16" s="1017"/>
      <c r="L16" s="1017"/>
      <c r="M16" s="1017"/>
      <c r="N16" s="1017"/>
      <c r="O16" s="1017"/>
      <c r="P16" s="1017"/>
      <c r="Q16" s="1017"/>
      <c r="R16" s="1017"/>
      <c r="S16" s="1017"/>
      <c r="T16" s="1017"/>
      <c r="U16" s="1017"/>
      <c r="V16" s="1017"/>
      <c r="W16" s="1017"/>
      <c r="X16" s="1017"/>
      <c r="Y16" s="1017"/>
      <c r="Z16" s="1017"/>
      <c r="AA16" s="1017"/>
      <c r="AB16" s="1017"/>
      <c r="AC16" s="1017"/>
      <c r="AD16" s="1017"/>
      <c r="AE16" s="1017"/>
      <c r="AF16" s="1017"/>
      <c r="AG16" s="1017"/>
      <c r="AH16" s="1017"/>
      <c r="AI16" s="1017"/>
      <c r="AJ16" s="1017"/>
      <c r="AK16" s="1017"/>
      <c r="AL16" s="1017"/>
      <c r="AM16" s="1017"/>
      <c r="AN16" s="1017"/>
      <c r="AO16" s="1017"/>
      <c r="AP16" s="1017"/>
      <c r="AQ16" s="1017"/>
      <c r="AR16" s="1017"/>
      <c r="AS16" s="1017"/>
      <c r="AT16" s="1017"/>
      <c r="AU16" s="1017"/>
      <c r="AV16" s="1017"/>
      <c r="AW16" s="1017"/>
      <c r="AX16" s="1017"/>
      <c r="AY16" s="1017"/>
      <c r="AZ16" s="1017"/>
      <c r="BA16" s="1017"/>
      <c r="BB16" s="1017"/>
      <c r="BC16" s="1017"/>
      <c r="BD16" s="1017"/>
      <c r="BE16" s="1017"/>
      <c r="BF16" s="1017"/>
      <c r="BG16" s="1017"/>
      <c r="BH16" s="1017"/>
      <c r="BI16" s="1018"/>
      <c r="BJ16" s="1008">
        <f>BJ17+BJ18</f>
        <v>0</v>
      </c>
      <c r="BK16" s="1008"/>
      <c r="BL16" s="1008"/>
      <c r="BM16" s="1008"/>
      <c r="BN16" s="1008"/>
      <c r="BO16" s="1008"/>
      <c r="BP16" s="1008"/>
      <c r="BQ16" s="1008"/>
      <c r="BR16" s="1008"/>
      <c r="BS16" s="1008"/>
      <c r="BT16" s="1009"/>
      <c r="BU16" s="1008">
        <f>BU17+BU18</f>
        <v>0</v>
      </c>
      <c r="BV16" s="1008"/>
      <c r="BW16" s="1008"/>
      <c r="BX16" s="1008"/>
      <c r="BY16" s="1008"/>
      <c r="BZ16" s="1008"/>
      <c r="CA16" s="1008"/>
      <c r="CB16" s="1008"/>
      <c r="CC16" s="1008"/>
      <c r="CD16" s="1008"/>
      <c r="CE16" s="1009"/>
      <c r="CF16" s="1008">
        <f>CF17+CF18</f>
        <v>0</v>
      </c>
      <c r="CG16" s="1008"/>
      <c r="CH16" s="1008"/>
      <c r="CI16" s="1008"/>
      <c r="CJ16" s="1008"/>
      <c r="CK16" s="1008"/>
      <c r="CL16" s="1008"/>
      <c r="CM16" s="1008"/>
      <c r="CN16" s="1008"/>
      <c r="CO16" s="1008"/>
      <c r="CP16" s="1008"/>
      <c r="CQ16" s="1011">
        <f t="shared" si="0"/>
        <v>0</v>
      </c>
      <c r="CR16" s="1011"/>
      <c r="CS16" s="1011"/>
      <c r="CT16" s="1011"/>
      <c r="CU16" s="1011"/>
      <c r="CV16" s="1011"/>
      <c r="CW16" s="1011"/>
      <c r="CX16" s="1011"/>
      <c r="CY16" s="1011"/>
      <c r="CZ16" s="1011"/>
      <c r="DA16" s="1012"/>
    </row>
    <row r="17" spans="1:105" s="279" customFormat="1" x14ac:dyDescent="0.25">
      <c r="A17" s="855" t="s">
        <v>101</v>
      </c>
      <c r="B17" s="856"/>
      <c r="C17" s="856"/>
      <c r="D17" s="856"/>
      <c r="E17" s="856"/>
      <c r="F17" s="856"/>
      <c r="G17" s="856"/>
      <c r="H17" s="856"/>
      <c r="I17" s="856"/>
      <c r="J17" s="1005" t="s">
        <v>646</v>
      </c>
      <c r="K17" s="1006"/>
      <c r="L17" s="1006"/>
      <c r="M17" s="1006"/>
      <c r="N17" s="1006"/>
      <c r="O17" s="1006"/>
      <c r="P17" s="1006"/>
      <c r="Q17" s="1006"/>
      <c r="R17" s="1006"/>
      <c r="S17" s="1006"/>
      <c r="T17" s="1006"/>
      <c r="U17" s="1006"/>
      <c r="V17" s="1006"/>
      <c r="W17" s="1006"/>
      <c r="X17" s="1006"/>
      <c r="Y17" s="1006"/>
      <c r="Z17" s="1006"/>
      <c r="AA17" s="1006"/>
      <c r="AB17" s="1006"/>
      <c r="AC17" s="1006"/>
      <c r="AD17" s="1006"/>
      <c r="AE17" s="1006"/>
      <c r="AF17" s="1006"/>
      <c r="AG17" s="1006"/>
      <c r="AH17" s="1006"/>
      <c r="AI17" s="1006"/>
      <c r="AJ17" s="1006"/>
      <c r="AK17" s="1006"/>
      <c r="AL17" s="1006"/>
      <c r="AM17" s="1006"/>
      <c r="AN17" s="1006"/>
      <c r="AO17" s="1006"/>
      <c r="AP17" s="1006"/>
      <c r="AQ17" s="1006"/>
      <c r="AR17" s="1006"/>
      <c r="AS17" s="1006"/>
      <c r="AT17" s="1006"/>
      <c r="AU17" s="1006"/>
      <c r="AV17" s="1006"/>
      <c r="AW17" s="1006"/>
      <c r="AX17" s="1006"/>
      <c r="AY17" s="1006"/>
      <c r="AZ17" s="1006"/>
      <c r="BA17" s="1006"/>
      <c r="BB17" s="1006"/>
      <c r="BC17" s="1006"/>
      <c r="BD17" s="1006"/>
      <c r="BE17" s="1006"/>
      <c r="BF17" s="1006"/>
      <c r="BG17" s="1006"/>
      <c r="BH17" s="1006"/>
      <c r="BI17" s="1007"/>
      <c r="BJ17" s="1008"/>
      <c r="BK17" s="1008"/>
      <c r="BL17" s="1008"/>
      <c r="BM17" s="1008"/>
      <c r="BN17" s="1008"/>
      <c r="BO17" s="1008"/>
      <c r="BP17" s="1008"/>
      <c r="BQ17" s="1008"/>
      <c r="BR17" s="1008"/>
      <c r="BS17" s="1008"/>
      <c r="BT17" s="1009"/>
      <c r="BU17" s="1010"/>
      <c r="BV17" s="1008"/>
      <c r="BW17" s="1008"/>
      <c r="BX17" s="1008"/>
      <c r="BY17" s="1008"/>
      <c r="BZ17" s="1008"/>
      <c r="CA17" s="1008"/>
      <c r="CB17" s="1008"/>
      <c r="CC17" s="1008"/>
      <c r="CD17" s="1008"/>
      <c r="CE17" s="1009"/>
      <c r="CF17" s="1010"/>
      <c r="CG17" s="1008"/>
      <c r="CH17" s="1008"/>
      <c r="CI17" s="1008"/>
      <c r="CJ17" s="1008"/>
      <c r="CK17" s="1008"/>
      <c r="CL17" s="1008"/>
      <c r="CM17" s="1008"/>
      <c r="CN17" s="1008"/>
      <c r="CO17" s="1008"/>
      <c r="CP17" s="1008"/>
      <c r="CQ17" s="1011">
        <f t="shared" si="0"/>
        <v>0</v>
      </c>
      <c r="CR17" s="1011"/>
      <c r="CS17" s="1011"/>
      <c r="CT17" s="1011"/>
      <c r="CU17" s="1011"/>
      <c r="CV17" s="1011"/>
      <c r="CW17" s="1011"/>
      <c r="CX17" s="1011"/>
      <c r="CY17" s="1011"/>
      <c r="CZ17" s="1011"/>
      <c r="DA17" s="1012"/>
    </row>
    <row r="18" spans="1:105" s="279" customFormat="1" x14ac:dyDescent="0.25">
      <c r="A18" s="855" t="s">
        <v>106</v>
      </c>
      <c r="B18" s="856"/>
      <c r="C18" s="856"/>
      <c r="D18" s="856"/>
      <c r="E18" s="856"/>
      <c r="F18" s="856"/>
      <c r="G18" s="856"/>
      <c r="H18" s="856"/>
      <c r="I18" s="856"/>
      <c r="J18" s="1005" t="s">
        <v>647</v>
      </c>
      <c r="K18" s="1006"/>
      <c r="L18" s="1006"/>
      <c r="M18" s="1006"/>
      <c r="N18" s="1006"/>
      <c r="O18" s="1006"/>
      <c r="P18" s="1006"/>
      <c r="Q18" s="1006"/>
      <c r="R18" s="1006"/>
      <c r="S18" s="1006"/>
      <c r="T18" s="1006"/>
      <c r="U18" s="1006"/>
      <c r="V18" s="1006"/>
      <c r="W18" s="1006"/>
      <c r="X18" s="1006"/>
      <c r="Y18" s="1006"/>
      <c r="Z18" s="1006"/>
      <c r="AA18" s="1006"/>
      <c r="AB18" s="1006"/>
      <c r="AC18" s="1006"/>
      <c r="AD18" s="1006"/>
      <c r="AE18" s="1006"/>
      <c r="AF18" s="1006"/>
      <c r="AG18" s="1006"/>
      <c r="AH18" s="1006"/>
      <c r="AI18" s="1006"/>
      <c r="AJ18" s="1006"/>
      <c r="AK18" s="1006"/>
      <c r="AL18" s="1006"/>
      <c r="AM18" s="1006"/>
      <c r="AN18" s="1006"/>
      <c r="AO18" s="1006"/>
      <c r="AP18" s="1006"/>
      <c r="AQ18" s="1006"/>
      <c r="AR18" s="1006"/>
      <c r="AS18" s="1006"/>
      <c r="AT18" s="1006"/>
      <c r="AU18" s="1006"/>
      <c r="AV18" s="1006"/>
      <c r="AW18" s="1006"/>
      <c r="AX18" s="1006"/>
      <c r="AY18" s="1006"/>
      <c r="AZ18" s="1006"/>
      <c r="BA18" s="1006"/>
      <c r="BB18" s="1006"/>
      <c r="BC18" s="1006"/>
      <c r="BD18" s="1006"/>
      <c r="BE18" s="1006"/>
      <c r="BF18" s="1006"/>
      <c r="BG18" s="1006"/>
      <c r="BH18" s="1006"/>
      <c r="BI18" s="1007"/>
      <c r="BJ18" s="1008"/>
      <c r="BK18" s="1008"/>
      <c r="BL18" s="1008"/>
      <c r="BM18" s="1008"/>
      <c r="BN18" s="1008"/>
      <c r="BO18" s="1008"/>
      <c r="BP18" s="1008"/>
      <c r="BQ18" s="1008"/>
      <c r="BR18" s="1008"/>
      <c r="BS18" s="1008"/>
      <c r="BT18" s="1009"/>
      <c r="BU18" s="1010"/>
      <c r="BV18" s="1008"/>
      <c r="BW18" s="1008"/>
      <c r="BX18" s="1008"/>
      <c r="BY18" s="1008"/>
      <c r="BZ18" s="1008"/>
      <c r="CA18" s="1008"/>
      <c r="CB18" s="1008"/>
      <c r="CC18" s="1008"/>
      <c r="CD18" s="1008"/>
      <c r="CE18" s="1009"/>
      <c r="CF18" s="1010"/>
      <c r="CG18" s="1008"/>
      <c r="CH18" s="1008"/>
      <c r="CI18" s="1008"/>
      <c r="CJ18" s="1008"/>
      <c r="CK18" s="1008"/>
      <c r="CL18" s="1008"/>
      <c r="CM18" s="1008"/>
      <c r="CN18" s="1008"/>
      <c r="CO18" s="1008"/>
      <c r="CP18" s="1008"/>
      <c r="CQ18" s="1011">
        <f t="shared" si="0"/>
        <v>0</v>
      </c>
      <c r="CR18" s="1011"/>
      <c r="CS18" s="1011"/>
      <c r="CT18" s="1011"/>
      <c r="CU18" s="1011"/>
      <c r="CV18" s="1011"/>
      <c r="CW18" s="1011"/>
      <c r="CX18" s="1011"/>
      <c r="CY18" s="1011"/>
      <c r="CZ18" s="1011"/>
      <c r="DA18" s="1012"/>
    </row>
    <row r="19" spans="1:105" s="279" customFormat="1" x14ac:dyDescent="0.25">
      <c r="A19" s="855" t="s">
        <v>40</v>
      </c>
      <c r="B19" s="856"/>
      <c r="C19" s="856"/>
      <c r="D19" s="856"/>
      <c r="E19" s="856"/>
      <c r="F19" s="856"/>
      <c r="G19" s="856"/>
      <c r="H19" s="856"/>
      <c r="I19" s="856"/>
      <c r="J19" s="1005" t="s">
        <v>648</v>
      </c>
      <c r="K19" s="1006"/>
      <c r="L19" s="1006"/>
      <c r="M19" s="1006"/>
      <c r="N19" s="1006"/>
      <c r="O19" s="1006"/>
      <c r="P19" s="1006"/>
      <c r="Q19" s="1006"/>
      <c r="R19" s="1006"/>
      <c r="S19" s="1006"/>
      <c r="T19" s="1006"/>
      <c r="U19" s="1006"/>
      <c r="V19" s="1006"/>
      <c r="W19" s="1006"/>
      <c r="X19" s="1006"/>
      <c r="Y19" s="1006"/>
      <c r="Z19" s="1006"/>
      <c r="AA19" s="1006"/>
      <c r="AB19" s="1006"/>
      <c r="AC19" s="1006"/>
      <c r="AD19" s="1006"/>
      <c r="AE19" s="1006"/>
      <c r="AF19" s="1006"/>
      <c r="AG19" s="1006"/>
      <c r="AH19" s="1006"/>
      <c r="AI19" s="1006"/>
      <c r="AJ19" s="1006"/>
      <c r="AK19" s="1006"/>
      <c r="AL19" s="1006"/>
      <c r="AM19" s="1006"/>
      <c r="AN19" s="1006"/>
      <c r="AO19" s="1006"/>
      <c r="AP19" s="1006"/>
      <c r="AQ19" s="1006"/>
      <c r="AR19" s="1006"/>
      <c r="AS19" s="1006"/>
      <c r="AT19" s="1006"/>
      <c r="AU19" s="1006"/>
      <c r="AV19" s="1006"/>
      <c r="AW19" s="1006"/>
      <c r="AX19" s="1006"/>
      <c r="AY19" s="1006"/>
      <c r="AZ19" s="1006"/>
      <c r="BA19" s="1006"/>
      <c r="BB19" s="1006"/>
      <c r="BC19" s="1006"/>
      <c r="BD19" s="1006"/>
      <c r="BE19" s="1006"/>
      <c r="BF19" s="1006"/>
      <c r="BG19" s="1006"/>
      <c r="BH19" s="1006"/>
      <c r="BI19" s="1007"/>
      <c r="BJ19" s="1008"/>
      <c r="BK19" s="1008"/>
      <c r="BL19" s="1008"/>
      <c r="BM19" s="1008"/>
      <c r="BN19" s="1008"/>
      <c r="BO19" s="1008"/>
      <c r="BP19" s="1008"/>
      <c r="BQ19" s="1008"/>
      <c r="BR19" s="1008"/>
      <c r="BS19" s="1008"/>
      <c r="BT19" s="1009"/>
      <c r="BU19" s="1010"/>
      <c r="BV19" s="1008"/>
      <c r="BW19" s="1008"/>
      <c r="BX19" s="1008"/>
      <c r="BY19" s="1008"/>
      <c r="BZ19" s="1008"/>
      <c r="CA19" s="1008"/>
      <c r="CB19" s="1008"/>
      <c r="CC19" s="1008"/>
      <c r="CD19" s="1008"/>
      <c r="CE19" s="1009"/>
      <c r="CF19" s="1010"/>
      <c r="CG19" s="1008"/>
      <c r="CH19" s="1008"/>
      <c r="CI19" s="1008"/>
      <c r="CJ19" s="1008"/>
      <c r="CK19" s="1008"/>
      <c r="CL19" s="1008"/>
      <c r="CM19" s="1008"/>
      <c r="CN19" s="1008"/>
      <c r="CO19" s="1008"/>
      <c r="CP19" s="1008"/>
      <c r="CQ19" s="1011">
        <f t="shared" si="0"/>
        <v>0</v>
      </c>
      <c r="CR19" s="1011"/>
      <c r="CS19" s="1011"/>
      <c r="CT19" s="1011"/>
      <c r="CU19" s="1011"/>
      <c r="CV19" s="1011"/>
      <c r="CW19" s="1011"/>
      <c r="CX19" s="1011"/>
      <c r="CY19" s="1011"/>
      <c r="CZ19" s="1011"/>
      <c r="DA19" s="1012"/>
    </row>
    <row r="20" spans="1:105" s="279" customFormat="1" x14ac:dyDescent="0.25">
      <c r="A20" s="855" t="s">
        <v>43</v>
      </c>
      <c r="B20" s="856"/>
      <c r="C20" s="856"/>
      <c r="D20" s="856"/>
      <c r="E20" s="856"/>
      <c r="F20" s="856"/>
      <c r="G20" s="856"/>
      <c r="H20" s="856"/>
      <c r="I20" s="856"/>
      <c r="J20" s="1005" t="s">
        <v>649</v>
      </c>
      <c r="K20" s="1006"/>
      <c r="L20" s="1006"/>
      <c r="M20" s="1006"/>
      <c r="N20" s="1006"/>
      <c r="O20" s="1006"/>
      <c r="P20" s="1006"/>
      <c r="Q20" s="1006"/>
      <c r="R20" s="1006"/>
      <c r="S20" s="1006"/>
      <c r="T20" s="1006"/>
      <c r="U20" s="1006"/>
      <c r="V20" s="1006"/>
      <c r="W20" s="1006"/>
      <c r="X20" s="1006"/>
      <c r="Y20" s="1006"/>
      <c r="Z20" s="1006"/>
      <c r="AA20" s="1006"/>
      <c r="AB20" s="1006"/>
      <c r="AC20" s="1006"/>
      <c r="AD20" s="1006"/>
      <c r="AE20" s="1006"/>
      <c r="AF20" s="1006"/>
      <c r="AG20" s="1006"/>
      <c r="AH20" s="1006"/>
      <c r="AI20" s="1006"/>
      <c r="AJ20" s="1006"/>
      <c r="AK20" s="1006"/>
      <c r="AL20" s="1006"/>
      <c r="AM20" s="1006"/>
      <c r="AN20" s="1006"/>
      <c r="AO20" s="1006"/>
      <c r="AP20" s="1006"/>
      <c r="AQ20" s="1006"/>
      <c r="AR20" s="1006"/>
      <c r="AS20" s="1006"/>
      <c r="AT20" s="1006"/>
      <c r="AU20" s="1006"/>
      <c r="AV20" s="1006"/>
      <c r="AW20" s="1006"/>
      <c r="AX20" s="1006"/>
      <c r="AY20" s="1006"/>
      <c r="AZ20" s="1006"/>
      <c r="BA20" s="1006"/>
      <c r="BB20" s="1006"/>
      <c r="BC20" s="1006"/>
      <c r="BD20" s="1006"/>
      <c r="BE20" s="1006"/>
      <c r="BF20" s="1006"/>
      <c r="BG20" s="1006"/>
      <c r="BH20" s="1006"/>
      <c r="BI20" s="1007"/>
      <c r="BJ20" s="1008">
        <f>BJ21+BJ22+BJ23</f>
        <v>314</v>
      </c>
      <c r="BK20" s="1008"/>
      <c r="BL20" s="1008"/>
      <c r="BM20" s="1008"/>
      <c r="BN20" s="1008"/>
      <c r="BO20" s="1008"/>
      <c r="BP20" s="1008"/>
      <c r="BQ20" s="1008"/>
      <c r="BR20" s="1008"/>
      <c r="BS20" s="1008"/>
      <c r="BT20" s="1009"/>
      <c r="BU20" s="1008">
        <f>BU21+BU22+BU23</f>
        <v>1639.38</v>
      </c>
      <c r="BV20" s="1008"/>
      <c r="BW20" s="1008"/>
      <c r="BX20" s="1008"/>
      <c r="BY20" s="1008"/>
      <c r="BZ20" s="1008"/>
      <c r="CA20" s="1008"/>
      <c r="CB20" s="1008"/>
      <c r="CC20" s="1008"/>
      <c r="CD20" s="1008"/>
      <c r="CE20" s="1009"/>
      <c r="CF20" s="1008">
        <f>CF21+CF22+CF23</f>
        <v>3174.4800000000014</v>
      </c>
      <c r="CG20" s="1008"/>
      <c r="CH20" s="1008"/>
      <c r="CI20" s="1008"/>
      <c r="CJ20" s="1008"/>
      <c r="CK20" s="1008"/>
      <c r="CL20" s="1008"/>
      <c r="CM20" s="1008"/>
      <c r="CN20" s="1008"/>
      <c r="CO20" s="1008"/>
      <c r="CP20" s="1008"/>
      <c r="CQ20" s="1011">
        <f>SUM(BJ20:CP20)</f>
        <v>5127.8600000000015</v>
      </c>
      <c r="CR20" s="1011"/>
      <c r="CS20" s="1011"/>
      <c r="CT20" s="1011"/>
      <c r="CU20" s="1011"/>
      <c r="CV20" s="1011"/>
      <c r="CW20" s="1011"/>
      <c r="CX20" s="1011"/>
      <c r="CY20" s="1011"/>
      <c r="CZ20" s="1011"/>
      <c r="DA20" s="1012"/>
    </row>
    <row r="21" spans="1:105" s="279" customFormat="1" x14ac:dyDescent="0.25">
      <c r="A21" s="855" t="s">
        <v>81</v>
      </c>
      <c r="B21" s="856"/>
      <c r="C21" s="856"/>
      <c r="D21" s="856"/>
      <c r="E21" s="856"/>
      <c r="F21" s="856"/>
      <c r="G21" s="856"/>
      <c r="H21" s="856"/>
      <c r="I21" s="856"/>
      <c r="J21" s="1005" t="s">
        <v>650</v>
      </c>
      <c r="K21" s="1006"/>
      <c r="L21" s="1006"/>
      <c r="M21" s="1006"/>
      <c r="N21" s="1006"/>
      <c r="O21" s="1006"/>
      <c r="P21" s="1006"/>
      <c r="Q21" s="1006"/>
      <c r="R21" s="1006"/>
      <c r="S21" s="1006"/>
      <c r="T21" s="1006"/>
      <c r="U21" s="1006"/>
      <c r="V21" s="1006"/>
      <c r="W21" s="1006"/>
      <c r="X21" s="1006"/>
      <c r="Y21" s="1006"/>
      <c r="Z21" s="1006"/>
      <c r="AA21" s="1006"/>
      <c r="AB21" s="1006"/>
      <c r="AC21" s="1006"/>
      <c r="AD21" s="1006"/>
      <c r="AE21" s="1006"/>
      <c r="AF21" s="1006"/>
      <c r="AG21" s="1006"/>
      <c r="AH21" s="1006"/>
      <c r="AI21" s="1006"/>
      <c r="AJ21" s="1006"/>
      <c r="AK21" s="1006"/>
      <c r="AL21" s="1006"/>
      <c r="AM21" s="1006"/>
      <c r="AN21" s="1006"/>
      <c r="AO21" s="1006"/>
      <c r="AP21" s="1006"/>
      <c r="AQ21" s="1006"/>
      <c r="AR21" s="1006"/>
      <c r="AS21" s="1006"/>
      <c r="AT21" s="1006"/>
      <c r="AU21" s="1006"/>
      <c r="AV21" s="1006"/>
      <c r="AW21" s="1006"/>
      <c r="AX21" s="1006"/>
      <c r="AY21" s="1006"/>
      <c r="AZ21" s="1006"/>
      <c r="BA21" s="1006"/>
      <c r="BB21" s="1006"/>
      <c r="BC21" s="1006"/>
      <c r="BD21" s="1006"/>
      <c r="BE21" s="1006"/>
      <c r="BF21" s="1006"/>
      <c r="BG21" s="1006"/>
      <c r="BH21" s="1006"/>
      <c r="BI21" s="1007"/>
      <c r="BJ21" s="1013">
        <v>314</v>
      </c>
      <c r="BK21" s="1013"/>
      <c r="BL21" s="1013"/>
      <c r="BM21" s="1013"/>
      <c r="BN21" s="1013"/>
      <c r="BO21" s="1013"/>
      <c r="BP21" s="1013"/>
      <c r="BQ21" s="1013"/>
      <c r="BR21" s="1013"/>
      <c r="BS21" s="1013"/>
      <c r="BT21" s="1014"/>
      <c r="BU21" s="1015">
        <f>1366.15*1.2</f>
        <v>1639.38</v>
      </c>
      <c r="BV21" s="1013"/>
      <c r="BW21" s="1013"/>
      <c r="BX21" s="1013"/>
      <c r="BY21" s="1013"/>
      <c r="BZ21" s="1013"/>
      <c r="CA21" s="1013"/>
      <c r="CB21" s="1013"/>
      <c r="CC21" s="1013"/>
      <c r="CD21" s="1013"/>
      <c r="CE21" s="1014"/>
      <c r="CF21" s="1015">
        <v>3755</v>
      </c>
      <c r="CG21" s="1013"/>
      <c r="CH21" s="1013"/>
      <c r="CI21" s="1013"/>
      <c r="CJ21" s="1013"/>
      <c r="CK21" s="1013"/>
      <c r="CL21" s="1013"/>
      <c r="CM21" s="1013"/>
      <c r="CN21" s="1013"/>
      <c r="CO21" s="1013"/>
      <c r="CP21" s="1014"/>
      <c r="CQ21" s="1011">
        <f>SUM(BJ21:CP21)</f>
        <v>5708.38</v>
      </c>
      <c r="CR21" s="1011"/>
      <c r="CS21" s="1011"/>
      <c r="CT21" s="1011"/>
      <c r="CU21" s="1011"/>
      <c r="CV21" s="1011"/>
      <c r="CW21" s="1011"/>
      <c r="CX21" s="1011"/>
      <c r="CY21" s="1011"/>
      <c r="CZ21" s="1011"/>
      <c r="DA21" s="1012"/>
    </row>
    <row r="22" spans="1:105" s="279" customFormat="1" x14ac:dyDescent="0.25">
      <c r="A22" s="855" t="s">
        <v>48</v>
      </c>
      <c r="B22" s="856"/>
      <c r="C22" s="856"/>
      <c r="D22" s="856"/>
      <c r="E22" s="856"/>
      <c r="F22" s="856"/>
      <c r="G22" s="856"/>
      <c r="H22" s="856"/>
      <c r="I22" s="856"/>
      <c r="J22" s="1005" t="s">
        <v>651</v>
      </c>
      <c r="K22" s="1006"/>
      <c r="L22" s="1006"/>
      <c r="M22" s="1006"/>
      <c r="N22" s="1006"/>
      <c r="O22" s="1006"/>
      <c r="P22" s="1006"/>
      <c r="Q22" s="1006"/>
      <c r="R22" s="1006"/>
      <c r="S22" s="1006"/>
      <c r="T22" s="1006"/>
      <c r="U22" s="1006"/>
      <c r="V22" s="1006"/>
      <c r="W22" s="1006"/>
      <c r="X22" s="1006"/>
      <c r="Y22" s="1006"/>
      <c r="Z22" s="1006"/>
      <c r="AA22" s="1006"/>
      <c r="AB22" s="1006"/>
      <c r="AC22" s="1006"/>
      <c r="AD22" s="1006"/>
      <c r="AE22" s="1006"/>
      <c r="AF22" s="1006"/>
      <c r="AG22" s="1006"/>
      <c r="AH22" s="1006"/>
      <c r="AI22" s="1006"/>
      <c r="AJ22" s="1006"/>
      <c r="AK22" s="1006"/>
      <c r="AL22" s="1006"/>
      <c r="AM22" s="1006"/>
      <c r="AN22" s="1006"/>
      <c r="AO22" s="1006"/>
      <c r="AP22" s="1006"/>
      <c r="AQ22" s="1006"/>
      <c r="AR22" s="1006"/>
      <c r="AS22" s="1006"/>
      <c r="AT22" s="1006"/>
      <c r="AU22" s="1006"/>
      <c r="AV22" s="1006"/>
      <c r="AW22" s="1006"/>
      <c r="AX22" s="1006"/>
      <c r="AY22" s="1006"/>
      <c r="AZ22" s="1006"/>
      <c r="BA22" s="1006"/>
      <c r="BB22" s="1006"/>
      <c r="BC22" s="1006"/>
      <c r="BD22" s="1006"/>
      <c r="BE22" s="1006"/>
      <c r="BF22" s="1006"/>
      <c r="BG22" s="1006"/>
      <c r="BH22" s="1006"/>
      <c r="BI22" s="1007"/>
      <c r="BJ22" s="1008">
        <v>0</v>
      </c>
      <c r="BK22" s="1008"/>
      <c r="BL22" s="1008"/>
      <c r="BM22" s="1008"/>
      <c r="BN22" s="1008"/>
      <c r="BO22" s="1008"/>
      <c r="BP22" s="1008"/>
      <c r="BQ22" s="1008"/>
      <c r="BR22" s="1008"/>
      <c r="BS22" s="1008"/>
      <c r="BT22" s="1009"/>
      <c r="BU22" s="1008">
        <v>0</v>
      </c>
      <c r="BV22" s="1008"/>
      <c r="BW22" s="1008"/>
      <c r="BX22" s="1008"/>
      <c r="BY22" s="1008"/>
      <c r="BZ22" s="1008"/>
      <c r="CA22" s="1008"/>
      <c r="CB22" s="1008"/>
      <c r="CC22" s="1008"/>
      <c r="CD22" s="1008"/>
      <c r="CE22" s="1009"/>
      <c r="CF22" s="1008">
        <f>CF12-CF14-CF21</f>
        <v>-580.51999999999862</v>
      </c>
      <c r="CG22" s="1008"/>
      <c r="CH22" s="1008"/>
      <c r="CI22" s="1008"/>
      <c r="CJ22" s="1008"/>
      <c r="CK22" s="1008"/>
      <c r="CL22" s="1008"/>
      <c r="CM22" s="1008"/>
      <c r="CN22" s="1008"/>
      <c r="CO22" s="1008"/>
      <c r="CP22" s="1009"/>
      <c r="CQ22" s="1011">
        <f t="shared" si="0"/>
        <v>-580.51999999999862</v>
      </c>
      <c r="CR22" s="1011"/>
      <c r="CS22" s="1011"/>
      <c r="CT22" s="1011"/>
      <c r="CU22" s="1011"/>
      <c r="CV22" s="1011"/>
      <c r="CW22" s="1011"/>
      <c r="CX22" s="1011"/>
      <c r="CY22" s="1011"/>
      <c r="CZ22" s="1011"/>
      <c r="DA22" s="1012"/>
    </row>
    <row r="23" spans="1:105" s="279" customFormat="1" x14ac:dyDescent="0.25">
      <c r="A23" s="855" t="s">
        <v>119</v>
      </c>
      <c r="B23" s="856"/>
      <c r="C23" s="856"/>
      <c r="D23" s="856"/>
      <c r="E23" s="856"/>
      <c r="F23" s="856"/>
      <c r="G23" s="856"/>
      <c r="H23" s="856"/>
      <c r="I23" s="856"/>
      <c r="J23" s="1005" t="s">
        <v>652</v>
      </c>
      <c r="K23" s="1006"/>
      <c r="L23" s="1006"/>
      <c r="M23" s="1006"/>
      <c r="N23" s="1006"/>
      <c r="O23" s="1006"/>
      <c r="P23" s="1006"/>
      <c r="Q23" s="1006"/>
      <c r="R23" s="1006"/>
      <c r="S23" s="1006"/>
      <c r="T23" s="1006"/>
      <c r="U23" s="1006"/>
      <c r="V23" s="1006"/>
      <c r="W23" s="1006"/>
      <c r="X23" s="1006"/>
      <c r="Y23" s="1006"/>
      <c r="Z23" s="1006"/>
      <c r="AA23" s="1006"/>
      <c r="AB23" s="1006"/>
      <c r="AC23" s="1006"/>
      <c r="AD23" s="1006"/>
      <c r="AE23" s="1006"/>
      <c r="AF23" s="1006"/>
      <c r="AG23" s="1006"/>
      <c r="AH23" s="1006"/>
      <c r="AI23" s="1006"/>
      <c r="AJ23" s="1006"/>
      <c r="AK23" s="1006"/>
      <c r="AL23" s="1006"/>
      <c r="AM23" s="1006"/>
      <c r="AN23" s="1006"/>
      <c r="AO23" s="1006"/>
      <c r="AP23" s="1006"/>
      <c r="AQ23" s="1006"/>
      <c r="AR23" s="1006"/>
      <c r="AS23" s="1006"/>
      <c r="AT23" s="1006"/>
      <c r="AU23" s="1006"/>
      <c r="AV23" s="1006"/>
      <c r="AW23" s="1006"/>
      <c r="AX23" s="1006"/>
      <c r="AY23" s="1006"/>
      <c r="AZ23" s="1006"/>
      <c r="BA23" s="1006"/>
      <c r="BB23" s="1006"/>
      <c r="BC23" s="1006"/>
      <c r="BD23" s="1006"/>
      <c r="BE23" s="1006"/>
      <c r="BF23" s="1006"/>
      <c r="BG23" s="1006"/>
      <c r="BH23" s="1006"/>
      <c r="BI23" s="1007"/>
      <c r="BJ23" s="1008"/>
      <c r="BK23" s="1008"/>
      <c r="BL23" s="1008"/>
      <c r="BM23" s="1008"/>
      <c r="BN23" s="1008"/>
      <c r="BO23" s="1008"/>
      <c r="BP23" s="1008"/>
      <c r="BQ23" s="1008"/>
      <c r="BR23" s="1008"/>
      <c r="BS23" s="1008"/>
      <c r="BT23" s="1009"/>
      <c r="BU23" s="1010"/>
      <c r="BV23" s="1008"/>
      <c r="BW23" s="1008"/>
      <c r="BX23" s="1008"/>
      <c r="BY23" s="1008"/>
      <c r="BZ23" s="1008"/>
      <c r="CA23" s="1008"/>
      <c r="CB23" s="1008"/>
      <c r="CC23" s="1008"/>
      <c r="CD23" s="1008"/>
      <c r="CE23" s="1009"/>
      <c r="CF23" s="1010"/>
      <c r="CG23" s="1008"/>
      <c r="CH23" s="1008"/>
      <c r="CI23" s="1008"/>
      <c r="CJ23" s="1008"/>
      <c r="CK23" s="1008"/>
      <c r="CL23" s="1008"/>
      <c r="CM23" s="1008"/>
      <c r="CN23" s="1008"/>
      <c r="CO23" s="1008"/>
      <c r="CP23" s="1008"/>
      <c r="CQ23" s="1011">
        <f t="shared" si="0"/>
        <v>0</v>
      </c>
      <c r="CR23" s="1011"/>
      <c r="CS23" s="1011"/>
      <c r="CT23" s="1011"/>
      <c r="CU23" s="1011"/>
      <c r="CV23" s="1011"/>
      <c r="CW23" s="1011"/>
      <c r="CX23" s="1011"/>
      <c r="CY23" s="1011"/>
      <c r="CZ23" s="1011"/>
      <c r="DA23" s="1012"/>
    </row>
    <row r="24" spans="1:105" s="279" customFormat="1" x14ac:dyDescent="0.25">
      <c r="A24" s="855" t="s">
        <v>69</v>
      </c>
      <c r="B24" s="856"/>
      <c r="C24" s="856"/>
      <c r="D24" s="856"/>
      <c r="E24" s="856"/>
      <c r="F24" s="856"/>
      <c r="G24" s="856"/>
      <c r="H24" s="856"/>
      <c r="I24" s="856"/>
      <c r="J24" s="1005" t="s">
        <v>653</v>
      </c>
      <c r="K24" s="1006"/>
      <c r="L24" s="1006"/>
      <c r="M24" s="1006"/>
      <c r="N24" s="1006"/>
      <c r="O24" s="1006"/>
      <c r="P24" s="1006"/>
      <c r="Q24" s="1006"/>
      <c r="R24" s="1006"/>
      <c r="S24" s="1006"/>
      <c r="T24" s="1006"/>
      <c r="U24" s="1006"/>
      <c r="V24" s="1006"/>
      <c r="W24" s="1006"/>
      <c r="X24" s="1006"/>
      <c r="Y24" s="1006"/>
      <c r="Z24" s="1006"/>
      <c r="AA24" s="1006"/>
      <c r="AB24" s="1006"/>
      <c r="AC24" s="1006"/>
      <c r="AD24" s="1006"/>
      <c r="AE24" s="1006"/>
      <c r="AF24" s="1006"/>
      <c r="AG24" s="1006"/>
      <c r="AH24" s="1006"/>
      <c r="AI24" s="1006"/>
      <c r="AJ24" s="1006"/>
      <c r="AK24" s="1006"/>
      <c r="AL24" s="1006"/>
      <c r="AM24" s="1006"/>
      <c r="AN24" s="1006"/>
      <c r="AO24" s="1006"/>
      <c r="AP24" s="1006"/>
      <c r="AQ24" s="1006"/>
      <c r="AR24" s="1006"/>
      <c r="AS24" s="1006"/>
      <c r="AT24" s="1006"/>
      <c r="AU24" s="1006"/>
      <c r="AV24" s="1006"/>
      <c r="AW24" s="1006"/>
      <c r="AX24" s="1006"/>
      <c r="AY24" s="1006"/>
      <c r="AZ24" s="1006"/>
      <c r="BA24" s="1006"/>
      <c r="BB24" s="1006"/>
      <c r="BC24" s="1006"/>
      <c r="BD24" s="1006"/>
      <c r="BE24" s="1006"/>
      <c r="BF24" s="1006"/>
      <c r="BG24" s="1006"/>
      <c r="BH24" s="1006"/>
      <c r="BI24" s="1007"/>
      <c r="BJ24" s="1008"/>
      <c r="BK24" s="1008"/>
      <c r="BL24" s="1008"/>
      <c r="BM24" s="1008"/>
      <c r="BN24" s="1008"/>
      <c r="BO24" s="1008"/>
      <c r="BP24" s="1008"/>
      <c r="BQ24" s="1008"/>
      <c r="BR24" s="1008"/>
      <c r="BS24" s="1008"/>
      <c r="BT24" s="1009"/>
      <c r="BU24" s="1010"/>
      <c r="BV24" s="1008"/>
      <c r="BW24" s="1008"/>
      <c r="BX24" s="1008"/>
      <c r="BY24" s="1008"/>
      <c r="BZ24" s="1008"/>
      <c r="CA24" s="1008"/>
      <c r="CB24" s="1008"/>
      <c r="CC24" s="1008"/>
      <c r="CD24" s="1008"/>
      <c r="CE24" s="1009"/>
      <c r="CF24" s="1010"/>
      <c r="CG24" s="1008"/>
      <c r="CH24" s="1008"/>
      <c r="CI24" s="1008"/>
      <c r="CJ24" s="1008"/>
      <c r="CK24" s="1008"/>
      <c r="CL24" s="1008"/>
      <c r="CM24" s="1008"/>
      <c r="CN24" s="1008"/>
      <c r="CO24" s="1008"/>
      <c r="CP24" s="1008"/>
      <c r="CQ24" s="1011">
        <f t="shared" si="0"/>
        <v>0</v>
      </c>
      <c r="CR24" s="1011"/>
      <c r="CS24" s="1011"/>
      <c r="CT24" s="1011"/>
      <c r="CU24" s="1011"/>
      <c r="CV24" s="1011"/>
      <c r="CW24" s="1011"/>
      <c r="CX24" s="1011"/>
      <c r="CY24" s="1011"/>
      <c r="CZ24" s="1011"/>
      <c r="DA24" s="1012"/>
    </row>
    <row r="25" spans="1:105" s="279" customFormat="1" x14ac:dyDescent="0.25">
      <c r="A25" s="855" t="s">
        <v>654</v>
      </c>
      <c r="B25" s="856"/>
      <c r="C25" s="856"/>
      <c r="D25" s="856"/>
      <c r="E25" s="856"/>
      <c r="F25" s="856"/>
      <c r="G25" s="856"/>
      <c r="H25" s="856"/>
      <c r="I25" s="856"/>
      <c r="J25" s="1005" t="s">
        <v>655</v>
      </c>
      <c r="K25" s="1006"/>
      <c r="L25" s="1006"/>
      <c r="M25" s="1006"/>
      <c r="N25" s="1006"/>
      <c r="O25" s="1006"/>
      <c r="P25" s="1006"/>
      <c r="Q25" s="1006"/>
      <c r="R25" s="1006"/>
      <c r="S25" s="1006"/>
      <c r="T25" s="1006"/>
      <c r="U25" s="1006"/>
      <c r="V25" s="1006"/>
      <c r="W25" s="1006"/>
      <c r="X25" s="1006"/>
      <c r="Y25" s="1006"/>
      <c r="Z25" s="1006"/>
      <c r="AA25" s="1006"/>
      <c r="AB25" s="1006"/>
      <c r="AC25" s="1006"/>
      <c r="AD25" s="1006"/>
      <c r="AE25" s="1006"/>
      <c r="AF25" s="1006"/>
      <c r="AG25" s="1006"/>
      <c r="AH25" s="1006"/>
      <c r="AI25" s="1006"/>
      <c r="AJ25" s="1006"/>
      <c r="AK25" s="1006"/>
      <c r="AL25" s="1006"/>
      <c r="AM25" s="1006"/>
      <c r="AN25" s="1006"/>
      <c r="AO25" s="1006"/>
      <c r="AP25" s="1006"/>
      <c r="AQ25" s="1006"/>
      <c r="AR25" s="1006"/>
      <c r="AS25" s="1006"/>
      <c r="AT25" s="1006"/>
      <c r="AU25" s="1006"/>
      <c r="AV25" s="1006"/>
      <c r="AW25" s="1006"/>
      <c r="AX25" s="1006"/>
      <c r="AY25" s="1006"/>
      <c r="AZ25" s="1006"/>
      <c r="BA25" s="1006"/>
      <c r="BB25" s="1006"/>
      <c r="BC25" s="1006"/>
      <c r="BD25" s="1006"/>
      <c r="BE25" s="1006"/>
      <c r="BF25" s="1006"/>
      <c r="BG25" s="1006"/>
      <c r="BH25" s="1006"/>
      <c r="BI25" s="1007"/>
      <c r="BJ25" s="1008"/>
      <c r="BK25" s="1008"/>
      <c r="BL25" s="1008"/>
      <c r="BM25" s="1008"/>
      <c r="BN25" s="1008"/>
      <c r="BO25" s="1008"/>
      <c r="BP25" s="1008"/>
      <c r="BQ25" s="1008"/>
      <c r="BR25" s="1008"/>
      <c r="BS25" s="1008"/>
      <c r="BT25" s="1009"/>
      <c r="BU25" s="1010"/>
      <c r="BV25" s="1008"/>
      <c r="BW25" s="1008"/>
      <c r="BX25" s="1008"/>
      <c r="BY25" s="1008"/>
      <c r="BZ25" s="1008"/>
      <c r="CA25" s="1008"/>
      <c r="CB25" s="1008"/>
      <c r="CC25" s="1008"/>
      <c r="CD25" s="1008"/>
      <c r="CE25" s="1009"/>
      <c r="CF25" s="1010"/>
      <c r="CG25" s="1008"/>
      <c r="CH25" s="1008"/>
      <c r="CI25" s="1008"/>
      <c r="CJ25" s="1008"/>
      <c r="CK25" s="1008"/>
      <c r="CL25" s="1008"/>
      <c r="CM25" s="1008"/>
      <c r="CN25" s="1008"/>
      <c r="CO25" s="1008"/>
      <c r="CP25" s="1008"/>
      <c r="CQ25" s="1011">
        <f t="shared" si="0"/>
        <v>0</v>
      </c>
      <c r="CR25" s="1011"/>
      <c r="CS25" s="1011"/>
      <c r="CT25" s="1011"/>
      <c r="CU25" s="1011"/>
      <c r="CV25" s="1011"/>
      <c r="CW25" s="1011"/>
      <c r="CX25" s="1011"/>
      <c r="CY25" s="1011"/>
      <c r="CZ25" s="1011"/>
      <c r="DA25" s="1012"/>
    </row>
    <row r="26" spans="1:105" s="279" customFormat="1" x14ac:dyDescent="0.25">
      <c r="A26" s="855" t="s">
        <v>656</v>
      </c>
      <c r="B26" s="856"/>
      <c r="C26" s="856"/>
      <c r="D26" s="856"/>
      <c r="E26" s="856"/>
      <c r="F26" s="856"/>
      <c r="G26" s="856"/>
      <c r="H26" s="856"/>
      <c r="I26" s="856"/>
      <c r="J26" s="1005" t="s">
        <v>657</v>
      </c>
      <c r="K26" s="1006"/>
      <c r="L26" s="1006"/>
      <c r="M26" s="1006"/>
      <c r="N26" s="1006"/>
      <c r="O26" s="1006"/>
      <c r="P26" s="1006"/>
      <c r="Q26" s="1006"/>
      <c r="R26" s="1006"/>
      <c r="S26" s="1006"/>
      <c r="T26" s="1006"/>
      <c r="U26" s="1006"/>
      <c r="V26" s="1006"/>
      <c r="W26" s="1006"/>
      <c r="X26" s="1006"/>
      <c r="Y26" s="1006"/>
      <c r="Z26" s="1006"/>
      <c r="AA26" s="1006"/>
      <c r="AB26" s="1006"/>
      <c r="AC26" s="1006"/>
      <c r="AD26" s="1006"/>
      <c r="AE26" s="1006"/>
      <c r="AF26" s="1006"/>
      <c r="AG26" s="1006"/>
      <c r="AH26" s="1006"/>
      <c r="AI26" s="1006"/>
      <c r="AJ26" s="1006"/>
      <c r="AK26" s="1006"/>
      <c r="AL26" s="1006"/>
      <c r="AM26" s="1006"/>
      <c r="AN26" s="1006"/>
      <c r="AO26" s="1006"/>
      <c r="AP26" s="1006"/>
      <c r="AQ26" s="1006"/>
      <c r="AR26" s="1006"/>
      <c r="AS26" s="1006"/>
      <c r="AT26" s="1006"/>
      <c r="AU26" s="1006"/>
      <c r="AV26" s="1006"/>
      <c r="AW26" s="1006"/>
      <c r="AX26" s="1006"/>
      <c r="AY26" s="1006"/>
      <c r="AZ26" s="1006"/>
      <c r="BA26" s="1006"/>
      <c r="BB26" s="1006"/>
      <c r="BC26" s="1006"/>
      <c r="BD26" s="1006"/>
      <c r="BE26" s="1006"/>
      <c r="BF26" s="1006"/>
      <c r="BG26" s="1006"/>
      <c r="BH26" s="1006"/>
      <c r="BI26" s="1007"/>
      <c r="BJ26" s="1008"/>
      <c r="BK26" s="1008"/>
      <c r="BL26" s="1008"/>
      <c r="BM26" s="1008"/>
      <c r="BN26" s="1008"/>
      <c r="BO26" s="1008"/>
      <c r="BP26" s="1008"/>
      <c r="BQ26" s="1008"/>
      <c r="BR26" s="1008"/>
      <c r="BS26" s="1008"/>
      <c r="BT26" s="1009"/>
      <c r="BU26" s="1010"/>
      <c r="BV26" s="1008"/>
      <c r="BW26" s="1008"/>
      <c r="BX26" s="1008"/>
      <c r="BY26" s="1008"/>
      <c r="BZ26" s="1008"/>
      <c r="CA26" s="1008"/>
      <c r="CB26" s="1008"/>
      <c r="CC26" s="1008"/>
      <c r="CD26" s="1008"/>
      <c r="CE26" s="1009"/>
      <c r="CF26" s="1010"/>
      <c r="CG26" s="1008"/>
      <c r="CH26" s="1008"/>
      <c r="CI26" s="1008"/>
      <c r="CJ26" s="1008"/>
      <c r="CK26" s="1008"/>
      <c r="CL26" s="1008"/>
      <c r="CM26" s="1008"/>
      <c r="CN26" s="1008"/>
      <c r="CO26" s="1008"/>
      <c r="CP26" s="1008"/>
      <c r="CQ26" s="1011">
        <f t="shared" si="0"/>
        <v>0</v>
      </c>
      <c r="CR26" s="1011"/>
      <c r="CS26" s="1011"/>
      <c r="CT26" s="1011"/>
      <c r="CU26" s="1011"/>
      <c r="CV26" s="1011"/>
      <c r="CW26" s="1011"/>
      <c r="CX26" s="1011"/>
      <c r="CY26" s="1011"/>
      <c r="CZ26" s="1011"/>
      <c r="DA26" s="1012"/>
    </row>
    <row r="27" spans="1:105" s="279" customFormat="1" x14ac:dyDescent="0.25">
      <c r="A27" s="855" t="s">
        <v>564</v>
      </c>
      <c r="B27" s="856"/>
      <c r="C27" s="856"/>
      <c r="D27" s="856"/>
      <c r="E27" s="856"/>
      <c r="F27" s="856"/>
      <c r="G27" s="856"/>
      <c r="H27" s="856"/>
      <c r="I27" s="856"/>
      <c r="J27" s="1005" t="s">
        <v>658</v>
      </c>
      <c r="K27" s="1006"/>
      <c r="L27" s="1006"/>
      <c r="M27" s="1006"/>
      <c r="N27" s="1006"/>
      <c r="O27" s="1006"/>
      <c r="P27" s="1006"/>
      <c r="Q27" s="1006"/>
      <c r="R27" s="1006"/>
      <c r="S27" s="1006"/>
      <c r="T27" s="1006"/>
      <c r="U27" s="1006"/>
      <c r="V27" s="1006"/>
      <c r="W27" s="1006"/>
      <c r="X27" s="1006"/>
      <c r="Y27" s="1006"/>
      <c r="Z27" s="1006"/>
      <c r="AA27" s="1006"/>
      <c r="AB27" s="1006"/>
      <c r="AC27" s="1006"/>
      <c r="AD27" s="1006"/>
      <c r="AE27" s="1006"/>
      <c r="AF27" s="1006"/>
      <c r="AG27" s="1006"/>
      <c r="AH27" s="1006"/>
      <c r="AI27" s="1006"/>
      <c r="AJ27" s="1006"/>
      <c r="AK27" s="1006"/>
      <c r="AL27" s="1006"/>
      <c r="AM27" s="1006"/>
      <c r="AN27" s="1006"/>
      <c r="AO27" s="1006"/>
      <c r="AP27" s="1006"/>
      <c r="AQ27" s="1006"/>
      <c r="AR27" s="1006"/>
      <c r="AS27" s="1006"/>
      <c r="AT27" s="1006"/>
      <c r="AU27" s="1006"/>
      <c r="AV27" s="1006"/>
      <c r="AW27" s="1006"/>
      <c r="AX27" s="1006"/>
      <c r="AY27" s="1006"/>
      <c r="AZ27" s="1006"/>
      <c r="BA27" s="1006"/>
      <c r="BB27" s="1006"/>
      <c r="BC27" s="1006"/>
      <c r="BD27" s="1006"/>
      <c r="BE27" s="1006"/>
      <c r="BF27" s="1006"/>
      <c r="BG27" s="1006"/>
      <c r="BH27" s="1006"/>
      <c r="BI27" s="1007"/>
      <c r="BJ27" s="1008">
        <f>BJ28+BJ29+BJ30+BJ31+BJ32+BJ33+BJ34</f>
        <v>0</v>
      </c>
      <c r="BK27" s="1008"/>
      <c r="BL27" s="1008"/>
      <c r="BM27" s="1008"/>
      <c r="BN27" s="1008"/>
      <c r="BO27" s="1008"/>
      <c r="BP27" s="1008"/>
      <c r="BQ27" s="1008"/>
      <c r="BR27" s="1008"/>
      <c r="BS27" s="1008"/>
      <c r="BT27" s="1009"/>
      <c r="BU27" s="1008">
        <f>BU28+BU29+BU30+BU31+BU32+BU33+BU34</f>
        <v>3491</v>
      </c>
      <c r="BV27" s="1008"/>
      <c r="BW27" s="1008"/>
      <c r="BX27" s="1008"/>
      <c r="BY27" s="1008"/>
      <c r="BZ27" s="1008"/>
      <c r="CA27" s="1008"/>
      <c r="CB27" s="1008"/>
      <c r="CC27" s="1008"/>
      <c r="CD27" s="1008"/>
      <c r="CE27" s="1009"/>
      <c r="CF27" s="1008">
        <f>CF28+CF29+CF30+CF31+CF32+CF33+CF34</f>
        <v>0</v>
      </c>
      <c r="CG27" s="1008"/>
      <c r="CH27" s="1008"/>
      <c r="CI27" s="1008"/>
      <c r="CJ27" s="1008"/>
      <c r="CK27" s="1008"/>
      <c r="CL27" s="1008"/>
      <c r="CM27" s="1008"/>
      <c r="CN27" s="1008"/>
      <c r="CO27" s="1008"/>
      <c r="CP27" s="1008"/>
      <c r="CQ27" s="1011">
        <f t="shared" si="0"/>
        <v>3491</v>
      </c>
      <c r="CR27" s="1011"/>
      <c r="CS27" s="1011"/>
      <c r="CT27" s="1011"/>
      <c r="CU27" s="1011"/>
      <c r="CV27" s="1011"/>
      <c r="CW27" s="1011"/>
      <c r="CX27" s="1011"/>
      <c r="CY27" s="1011"/>
      <c r="CZ27" s="1011"/>
      <c r="DA27" s="1012"/>
    </row>
    <row r="28" spans="1:105" s="279" customFormat="1" x14ac:dyDescent="0.25">
      <c r="A28" s="855" t="s">
        <v>582</v>
      </c>
      <c r="B28" s="856"/>
      <c r="C28" s="856"/>
      <c r="D28" s="856"/>
      <c r="E28" s="856"/>
      <c r="F28" s="856"/>
      <c r="G28" s="856"/>
      <c r="H28" s="856"/>
      <c r="I28" s="856"/>
      <c r="J28" s="1005" t="s">
        <v>659</v>
      </c>
      <c r="K28" s="1006"/>
      <c r="L28" s="1006"/>
      <c r="M28" s="1006"/>
      <c r="N28" s="1006"/>
      <c r="O28" s="1006"/>
      <c r="P28" s="1006"/>
      <c r="Q28" s="1006"/>
      <c r="R28" s="1006"/>
      <c r="S28" s="1006"/>
      <c r="T28" s="1006"/>
      <c r="U28" s="1006"/>
      <c r="V28" s="1006"/>
      <c r="W28" s="1006"/>
      <c r="X28" s="1006"/>
      <c r="Y28" s="1006"/>
      <c r="Z28" s="1006"/>
      <c r="AA28" s="1006"/>
      <c r="AB28" s="1006"/>
      <c r="AC28" s="1006"/>
      <c r="AD28" s="1006"/>
      <c r="AE28" s="1006"/>
      <c r="AF28" s="1006"/>
      <c r="AG28" s="1006"/>
      <c r="AH28" s="1006"/>
      <c r="AI28" s="1006"/>
      <c r="AJ28" s="1006"/>
      <c r="AK28" s="1006"/>
      <c r="AL28" s="1006"/>
      <c r="AM28" s="1006"/>
      <c r="AN28" s="1006"/>
      <c r="AO28" s="1006"/>
      <c r="AP28" s="1006"/>
      <c r="AQ28" s="1006"/>
      <c r="AR28" s="1006"/>
      <c r="AS28" s="1006"/>
      <c r="AT28" s="1006"/>
      <c r="AU28" s="1006"/>
      <c r="AV28" s="1006"/>
      <c r="AW28" s="1006"/>
      <c r="AX28" s="1006"/>
      <c r="AY28" s="1006"/>
      <c r="AZ28" s="1006"/>
      <c r="BA28" s="1006"/>
      <c r="BB28" s="1006"/>
      <c r="BC28" s="1006"/>
      <c r="BD28" s="1006"/>
      <c r="BE28" s="1006"/>
      <c r="BF28" s="1006"/>
      <c r="BG28" s="1006"/>
      <c r="BH28" s="1006"/>
      <c r="BI28" s="1007"/>
      <c r="BJ28" s="1008"/>
      <c r="BK28" s="1008"/>
      <c r="BL28" s="1008"/>
      <c r="BM28" s="1008"/>
      <c r="BN28" s="1008"/>
      <c r="BO28" s="1008"/>
      <c r="BP28" s="1008"/>
      <c r="BQ28" s="1008"/>
      <c r="BR28" s="1008"/>
      <c r="BS28" s="1008"/>
      <c r="BT28" s="1009"/>
      <c r="BU28" s="1010"/>
      <c r="BV28" s="1008"/>
      <c r="BW28" s="1008"/>
      <c r="BX28" s="1008"/>
      <c r="BY28" s="1008"/>
      <c r="BZ28" s="1008"/>
      <c r="CA28" s="1008"/>
      <c r="CB28" s="1008"/>
      <c r="CC28" s="1008"/>
      <c r="CD28" s="1008"/>
      <c r="CE28" s="1009"/>
      <c r="CF28" s="1010"/>
      <c r="CG28" s="1008"/>
      <c r="CH28" s="1008"/>
      <c r="CI28" s="1008"/>
      <c r="CJ28" s="1008"/>
      <c r="CK28" s="1008"/>
      <c r="CL28" s="1008"/>
      <c r="CM28" s="1008"/>
      <c r="CN28" s="1008"/>
      <c r="CO28" s="1008"/>
      <c r="CP28" s="1008"/>
      <c r="CQ28" s="1011">
        <f t="shared" si="0"/>
        <v>0</v>
      </c>
      <c r="CR28" s="1011"/>
      <c r="CS28" s="1011"/>
      <c r="CT28" s="1011"/>
      <c r="CU28" s="1011"/>
      <c r="CV28" s="1011"/>
      <c r="CW28" s="1011"/>
      <c r="CX28" s="1011"/>
      <c r="CY28" s="1011"/>
      <c r="CZ28" s="1011"/>
      <c r="DA28" s="1012"/>
    </row>
    <row r="29" spans="1:105" s="279" customFormat="1" x14ac:dyDescent="0.25">
      <c r="A29" s="855" t="s">
        <v>660</v>
      </c>
      <c r="B29" s="856"/>
      <c r="C29" s="856"/>
      <c r="D29" s="856"/>
      <c r="E29" s="856"/>
      <c r="F29" s="856"/>
      <c r="G29" s="856"/>
      <c r="H29" s="856"/>
      <c r="I29" s="856"/>
      <c r="J29" s="1005" t="s">
        <v>661</v>
      </c>
      <c r="K29" s="1006"/>
      <c r="L29" s="1006"/>
      <c r="M29" s="1006"/>
      <c r="N29" s="1006"/>
      <c r="O29" s="1006"/>
      <c r="P29" s="1006"/>
      <c r="Q29" s="1006"/>
      <c r="R29" s="1006"/>
      <c r="S29" s="1006"/>
      <c r="T29" s="1006"/>
      <c r="U29" s="1006"/>
      <c r="V29" s="1006"/>
      <c r="W29" s="1006"/>
      <c r="X29" s="1006"/>
      <c r="Y29" s="1006"/>
      <c r="Z29" s="1006"/>
      <c r="AA29" s="1006"/>
      <c r="AB29" s="1006"/>
      <c r="AC29" s="1006"/>
      <c r="AD29" s="1006"/>
      <c r="AE29" s="1006"/>
      <c r="AF29" s="1006"/>
      <c r="AG29" s="1006"/>
      <c r="AH29" s="1006"/>
      <c r="AI29" s="1006"/>
      <c r="AJ29" s="1006"/>
      <c r="AK29" s="1006"/>
      <c r="AL29" s="1006"/>
      <c r="AM29" s="1006"/>
      <c r="AN29" s="1006"/>
      <c r="AO29" s="1006"/>
      <c r="AP29" s="1006"/>
      <c r="AQ29" s="1006"/>
      <c r="AR29" s="1006"/>
      <c r="AS29" s="1006"/>
      <c r="AT29" s="1006"/>
      <c r="AU29" s="1006"/>
      <c r="AV29" s="1006"/>
      <c r="AW29" s="1006"/>
      <c r="AX29" s="1006"/>
      <c r="AY29" s="1006"/>
      <c r="AZ29" s="1006"/>
      <c r="BA29" s="1006"/>
      <c r="BB29" s="1006"/>
      <c r="BC29" s="1006"/>
      <c r="BD29" s="1006"/>
      <c r="BE29" s="1006"/>
      <c r="BF29" s="1006"/>
      <c r="BG29" s="1006"/>
      <c r="BH29" s="1006"/>
      <c r="BI29" s="1007"/>
      <c r="BJ29" s="1008"/>
      <c r="BK29" s="1008"/>
      <c r="BL29" s="1008"/>
      <c r="BM29" s="1008"/>
      <c r="BN29" s="1008"/>
      <c r="BO29" s="1008"/>
      <c r="BP29" s="1008"/>
      <c r="BQ29" s="1008"/>
      <c r="BR29" s="1008"/>
      <c r="BS29" s="1008"/>
      <c r="BT29" s="1009"/>
      <c r="BU29" s="1010"/>
      <c r="BV29" s="1008"/>
      <c r="BW29" s="1008"/>
      <c r="BX29" s="1008"/>
      <c r="BY29" s="1008"/>
      <c r="BZ29" s="1008"/>
      <c r="CA29" s="1008"/>
      <c r="CB29" s="1008"/>
      <c r="CC29" s="1008"/>
      <c r="CD29" s="1008"/>
      <c r="CE29" s="1009"/>
      <c r="CF29" s="1010"/>
      <c r="CG29" s="1008"/>
      <c r="CH29" s="1008"/>
      <c r="CI29" s="1008"/>
      <c r="CJ29" s="1008"/>
      <c r="CK29" s="1008"/>
      <c r="CL29" s="1008"/>
      <c r="CM29" s="1008"/>
      <c r="CN29" s="1008"/>
      <c r="CO29" s="1008"/>
      <c r="CP29" s="1008"/>
      <c r="CQ29" s="1011">
        <f t="shared" si="0"/>
        <v>0</v>
      </c>
      <c r="CR29" s="1011"/>
      <c r="CS29" s="1011"/>
      <c r="CT29" s="1011"/>
      <c r="CU29" s="1011"/>
      <c r="CV29" s="1011"/>
      <c r="CW29" s="1011"/>
      <c r="CX29" s="1011"/>
      <c r="CY29" s="1011"/>
      <c r="CZ29" s="1011"/>
      <c r="DA29" s="1012"/>
    </row>
    <row r="30" spans="1:105" s="279" customFormat="1" x14ac:dyDescent="0.25">
      <c r="A30" s="855" t="s">
        <v>662</v>
      </c>
      <c r="B30" s="856"/>
      <c r="C30" s="856"/>
      <c r="D30" s="856"/>
      <c r="E30" s="856"/>
      <c r="F30" s="856"/>
      <c r="G30" s="856"/>
      <c r="H30" s="856"/>
      <c r="I30" s="856"/>
      <c r="J30" s="1005" t="s">
        <v>663</v>
      </c>
      <c r="K30" s="1006"/>
      <c r="L30" s="1006"/>
      <c r="M30" s="1006"/>
      <c r="N30" s="1006"/>
      <c r="O30" s="1006"/>
      <c r="P30" s="1006"/>
      <c r="Q30" s="1006"/>
      <c r="R30" s="1006"/>
      <c r="S30" s="1006"/>
      <c r="T30" s="1006"/>
      <c r="U30" s="1006"/>
      <c r="V30" s="1006"/>
      <c r="W30" s="1006"/>
      <c r="X30" s="1006"/>
      <c r="Y30" s="1006"/>
      <c r="Z30" s="1006"/>
      <c r="AA30" s="1006"/>
      <c r="AB30" s="1006"/>
      <c r="AC30" s="1006"/>
      <c r="AD30" s="1006"/>
      <c r="AE30" s="1006"/>
      <c r="AF30" s="1006"/>
      <c r="AG30" s="1006"/>
      <c r="AH30" s="1006"/>
      <c r="AI30" s="1006"/>
      <c r="AJ30" s="1006"/>
      <c r="AK30" s="1006"/>
      <c r="AL30" s="1006"/>
      <c r="AM30" s="1006"/>
      <c r="AN30" s="1006"/>
      <c r="AO30" s="1006"/>
      <c r="AP30" s="1006"/>
      <c r="AQ30" s="1006"/>
      <c r="AR30" s="1006"/>
      <c r="AS30" s="1006"/>
      <c r="AT30" s="1006"/>
      <c r="AU30" s="1006"/>
      <c r="AV30" s="1006"/>
      <c r="AW30" s="1006"/>
      <c r="AX30" s="1006"/>
      <c r="AY30" s="1006"/>
      <c r="AZ30" s="1006"/>
      <c r="BA30" s="1006"/>
      <c r="BB30" s="1006"/>
      <c r="BC30" s="1006"/>
      <c r="BD30" s="1006"/>
      <c r="BE30" s="1006"/>
      <c r="BF30" s="1006"/>
      <c r="BG30" s="1006"/>
      <c r="BH30" s="1006"/>
      <c r="BI30" s="1007"/>
      <c r="BJ30" s="1008"/>
      <c r="BK30" s="1008"/>
      <c r="BL30" s="1008"/>
      <c r="BM30" s="1008"/>
      <c r="BN30" s="1008"/>
      <c r="BO30" s="1008"/>
      <c r="BP30" s="1008"/>
      <c r="BQ30" s="1008"/>
      <c r="BR30" s="1008"/>
      <c r="BS30" s="1008"/>
      <c r="BT30" s="1009"/>
      <c r="BU30" s="1010"/>
      <c r="BV30" s="1008"/>
      <c r="BW30" s="1008"/>
      <c r="BX30" s="1008"/>
      <c r="BY30" s="1008"/>
      <c r="BZ30" s="1008"/>
      <c r="CA30" s="1008"/>
      <c r="CB30" s="1008"/>
      <c r="CC30" s="1008"/>
      <c r="CD30" s="1008"/>
      <c r="CE30" s="1009"/>
      <c r="CF30" s="1010"/>
      <c r="CG30" s="1008"/>
      <c r="CH30" s="1008"/>
      <c r="CI30" s="1008"/>
      <c r="CJ30" s="1008"/>
      <c r="CK30" s="1008"/>
      <c r="CL30" s="1008"/>
      <c r="CM30" s="1008"/>
      <c r="CN30" s="1008"/>
      <c r="CO30" s="1008"/>
      <c r="CP30" s="1008"/>
      <c r="CQ30" s="1011">
        <f t="shared" si="0"/>
        <v>0</v>
      </c>
      <c r="CR30" s="1011"/>
      <c r="CS30" s="1011"/>
      <c r="CT30" s="1011"/>
      <c r="CU30" s="1011"/>
      <c r="CV30" s="1011"/>
      <c r="CW30" s="1011"/>
      <c r="CX30" s="1011"/>
      <c r="CY30" s="1011"/>
      <c r="CZ30" s="1011"/>
      <c r="DA30" s="1012"/>
    </row>
    <row r="31" spans="1:105" s="279" customFormat="1" x14ac:dyDescent="0.25">
      <c r="A31" s="855" t="s">
        <v>664</v>
      </c>
      <c r="B31" s="856"/>
      <c r="C31" s="856"/>
      <c r="D31" s="856"/>
      <c r="E31" s="856"/>
      <c r="F31" s="856"/>
      <c r="G31" s="856"/>
      <c r="H31" s="856"/>
      <c r="I31" s="856"/>
      <c r="J31" s="1005" t="s">
        <v>665</v>
      </c>
      <c r="K31" s="1006"/>
      <c r="L31" s="1006"/>
      <c r="M31" s="1006"/>
      <c r="N31" s="1006"/>
      <c r="O31" s="1006"/>
      <c r="P31" s="1006"/>
      <c r="Q31" s="1006"/>
      <c r="R31" s="1006"/>
      <c r="S31" s="1006"/>
      <c r="T31" s="1006"/>
      <c r="U31" s="1006"/>
      <c r="V31" s="1006"/>
      <c r="W31" s="1006"/>
      <c r="X31" s="1006"/>
      <c r="Y31" s="1006"/>
      <c r="Z31" s="1006"/>
      <c r="AA31" s="1006"/>
      <c r="AB31" s="1006"/>
      <c r="AC31" s="1006"/>
      <c r="AD31" s="1006"/>
      <c r="AE31" s="1006"/>
      <c r="AF31" s="1006"/>
      <c r="AG31" s="1006"/>
      <c r="AH31" s="1006"/>
      <c r="AI31" s="1006"/>
      <c r="AJ31" s="1006"/>
      <c r="AK31" s="1006"/>
      <c r="AL31" s="1006"/>
      <c r="AM31" s="1006"/>
      <c r="AN31" s="1006"/>
      <c r="AO31" s="1006"/>
      <c r="AP31" s="1006"/>
      <c r="AQ31" s="1006"/>
      <c r="AR31" s="1006"/>
      <c r="AS31" s="1006"/>
      <c r="AT31" s="1006"/>
      <c r="AU31" s="1006"/>
      <c r="AV31" s="1006"/>
      <c r="AW31" s="1006"/>
      <c r="AX31" s="1006"/>
      <c r="AY31" s="1006"/>
      <c r="AZ31" s="1006"/>
      <c r="BA31" s="1006"/>
      <c r="BB31" s="1006"/>
      <c r="BC31" s="1006"/>
      <c r="BD31" s="1006"/>
      <c r="BE31" s="1006"/>
      <c r="BF31" s="1006"/>
      <c r="BG31" s="1006"/>
      <c r="BH31" s="1006"/>
      <c r="BI31" s="1007"/>
      <c r="BJ31" s="1008"/>
      <c r="BK31" s="1008"/>
      <c r="BL31" s="1008"/>
      <c r="BM31" s="1008"/>
      <c r="BN31" s="1008"/>
      <c r="BO31" s="1008"/>
      <c r="BP31" s="1008"/>
      <c r="BQ31" s="1008"/>
      <c r="BR31" s="1008"/>
      <c r="BS31" s="1008"/>
      <c r="BT31" s="1009"/>
      <c r="BU31" s="1010"/>
      <c r="BV31" s="1008"/>
      <c r="BW31" s="1008"/>
      <c r="BX31" s="1008"/>
      <c r="BY31" s="1008"/>
      <c r="BZ31" s="1008"/>
      <c r="CA31" s="1008"/>
      <c r="CB31" s="1008"/>
      <c r="CC31" s="1008"/>
      <c r="CD31" s="1008"/>
      <c r="CE31" s="1009"/>
      <c r="CF31" s="1010"/>
      <c r="CG31" s="1008"/>
      <c r="CH31" s="1008"/>
      <c r="CI31" s="1008"/>
      <c r="CJ31" s="1008"/>
      <c r="CK31" s="1008"/>
      <c r="CL31" s="1008"/>
      <c r="CM31" s="1008"/>
      <c r="CN31" s="1008"/>
      <c r="CO31" s="1008"/>
      <c r="CP31" s="1008"/>
      <c r="CQ31" s="1011">
        <f t="shared" si="0"/>
        <v>0</v>
      </c>
      <c r="CR31" s="1011"/>
      <c r="CS31" s="1011"/>
      <c r="CT31" s="1011"/>
      <c r="CU31" s="1011"/>
      <c r="CV31" s="1011"/>
      <c r="CW31" s="1011"/>
      <c r="CX31" s="1011"/>
      <c r="CY31" s="1011"/>
      <c r="CZ31" s="1011"/>
      <c r="DA31" s="1012"/>
    </row>
    <row r="32" spans="1:105" s="279" customFormat="1" x14ac:dyDescent="0.25">
      <c r="A32" s="855" t="s">
        <v>666</v>
      </c>
      <c r="B32" s="856"/>
      <c r="C32" s="856"/>
      <c r="D32" s="856"/>
      <c r="E32" s="856"/>
      <c r="F32" s="856"/>
      <c r="G32" s="856"/>
      <c r="H32" s="856"/>
      <c r="I32" s="856"/>
      <c r="J32" s="1005" t="s">
        <v>667</v>
      </c>
      <c r="K32" s="1006"/>
      <c r="L32" s="1006"/>
      <c r="M32" s="1006"/>
      <c r="N32" s="1006"/>
      <c r="O32" s="1006"/>
      <c r="P32" s="1006"/>
      <c r="Q32" s="1006"/>
      <c r="R32" s="1006"/>
      <c r="S32" s="1006"/>
      <c r="T32" s="1006"/>
      <c r="U32" s="1006"/>
      <c r="V32" s="1006"/>
      <c r="W32" s="1006"/>
      <c r="X32" s="1006"/>
      <c r="Y32" s="1006"/>
      <c r="Z32" s="1006"/>
      <c r="AA32" s="1006"/>
      <c r="AB32" s="1006"/>
      <c r="AC32" s="1006"/>
      <c r="AD32" s="1006"/>
      <c r="AE32" s="1006"/>
      <c r="AF32" s="1006"/>
      <c r="AG32" s="1006"/>
      <c r="AH32" s="1006"/>
      <c r="AI32" s="1006"/>
      <c r="AJ32" s="1006"/>
      <c r="AK32" s="1006"/>
      <c r="AL32" s="1006"/>
      <c r="AM32" s="1006"/>
      <c r="AN32" s="1006"/>
      <c r="AO32" s="1006"/>
      <c r="AP32" s="1006"/>
      <c r="AQ32" s="1006"/>
      <c r="AR32" s="1006"/>
      <c r="AS32" s="1006"/>
      <c r="AT32" s="1006"/>
      <c r="AU32" s="1006"/>
      <c r="AV32" s="1006"/>
      <c r="AW32" s="1006"/>
      <c r="AX32" s="1006"/>
      <c r="AY32" s="1006"/>
      <c r="AZ32" s="1006"/>
      <c r="BA32" s="1006"/>
      <c r="BB32" s="1006"/>
      <c r="BC32" s="1006"/>
      <c r="BD32" s="1006"/>
      <c r="BE32" s="1006"/>
      <c r="BF32" s="1006"/>
      <c r="BG32" s="1006"/>
      <c r="BH32" s="1006"/>
      <c r="BI32" s="1007"/>
      <c r="BJ32" s="1008"/>
      <c r="BK32" s="1008"/>
      <c r="BL32" s="1008"/>
      <c r="BM32" s="1008"/>
      <c r="BN32" s="1008"/>
      <c r="BO32" s="1008"/>
      <c r="BP32" s="1008"/>
      <c r="BQ32" s="1008"/>
      <c r="BR32" s="1008"/>
      <c r="BS32" s="1008"/>
      <c r="BT32" s="1009"/>
      <c r="BU32" s="1010"/>
      <c r="BV32" s="1008"/>
      <c r="BW32" s="1008"/>
      <c r="BX32" s="1008"/>
      <c r="BY32" s="1008"/>
      <c r="BZ32" s="1008"/>
      <c r="CA32" s="1008"/>
      <c r="CB32" s="1008"/>
      <c r="CC32" s="1008"/>
      <c r="CD32" s="1008"/>
      <c r="CE32" s="1009"/>
      <c r="CF32" s="1010"/>
      <c r="CG32" s="1008"/>
      <c r="CH32" s="1008"/>
      <c r="CI32" s="1008"/>
      <c r="CJ32" s="1008"/>
      <c r="CK32" s="1008"/>
      <c r="CL32" s="1008"/>
      <c r="CM32" s="1008"/>
      <c r="CN32" s="1008"/>
      <c r="CO32" s="1008"/>
      <c r="CP32" s="1008"/>
      <c r="CQ32" s="1011">
        <f t="shared" si="0"/>
        <v>0</v>
      </c>
      <c r="CR32" s="1011"/>
      <c r="CS32" s="1011"/>
      <c r="CT32" s="1011"/>
      <c r="CU32" s="1011"/>
      <c r="CV32" s="1011"/>
      <c r="CW32" s="1011"/>
      <c r="CX32" s="1011"/>
      <c r="CY32" s="1011"/>
      <c r="CZ32" s="1011"/>
      <c r="DA32" s="1012"/>
    </row>
    <row r="33" spans="1:105" s="279" customFormat="1" x14ac:dyDescent="0.25">
      <c r="A33" s="855" t="s">
        <v>668</v>
      </c>
      <c r="B33" s="856"/>
      <c r="C33" s="856"/>
      <c r="D33" s="856"/>
      <c r="E33" s="856"/>
      <c r="F33" s="856"/>
      <c r="G33" s="856"/>
      <c r="H33" s="856"/>
      <c r="I33" s="856"/>
      <c r="J33" s="1005" t="s">
        <v>669</v>
      </c>
      <c r="K33" s="1006"/>
      <c r="L33" s="1006"/>
      <c r="M33" s="1006"/>
      <c r="N33" s="1006"/>
      <c r="O33" s="1006"/>
      <c r="P33" s="1006"/>
      <c r="Q33" s="1006"/>
      <c r="R33" s="1006"/>
      <c r="S33" s="1006"/>
      <c r="T33" s="1006"/>
      <c r="U33" s="1006"/>
      <c r="V33" s="1006"/>
      <c r="W33" s="1006"/>
      <c r="X33" s="1006"/>
      <c r="Y33" s="1006"/>
      <c r="Z33" s="1006"/>
      <c r="AA33" s="1006"/>
      <c r="AB33" s="1006"/>
      <c r="AC33" s="1006"/>
      <c r="AD33" s="1006"/>
      <c r="AE33" s="1006"/>
      <c r="AF33" s="1006"/>
      <c r="AG33" s="1006"/>
      <c r="AH33" s="1006"/>
      <c r="AI33" s="1006"/>
      <c r="AJ33" s="1006"/>
      <c r="AK33" s="1006"/>
      <c r="AL33" s="1006"/>
      <c r="AM33" s="1006"/>
      <c r="AN33" s="1006"/>
      <c r="AO33" s="1006"/>
      <c r="AP33" s="1006"/>
      <c r="AQ33" s="1006"/>
      <c r="AR33" s="1006"/>
      <c r="AS33" s="1006"/>
      <c r="AT33" s="1006"/>
      <c r="AU33" s="1006"/>
      <c r="AV33" s="1006"/>
      <c r="AW33" s="1006"/>
      <c r="AX33" s="1006"/>
      <c r="AY33" s="1006"/>
      <c r="AZ33" s="1006"/>
      <c r="BA33" s="1006"/>
      <c r="BB33" s="1006"/>
      <c r="BC33" s="1006"/>
      <c r="BD33" s="1006"/>
      <c r="BE33" s="1006"/>
      <c r="BF33" s="1006"/>
      <c r="BG33" s="1006"/>
      <c r="BH33" s="1006"/>
      <c r="BI33" s="1007"/>
      <c r="BJ33" s="1008"/>
      <c r="BK33" s="1008"/>
      <c r="BL33" s="1008"/>
      <c r="BM33" s="1008"/>
      <c r="BN33" s="1008"/>
      <c r="BO33" s="1008"/>
      <c r="BP33" s="1008"/>
      <c r="BQ33" s="1008"/>
      <c r="BR33" s="1008"/>
      <c r="BS33" s="1008"/>
      <c r="BT33" s="1009"/>
      <c r="BU33" s="1010">
        <v>3491</v>
      </c>
      <c r="BV33" s="1008"/>
      <c r="BW33" s="1008"/>
      <c r="BX33" s="1008"/>
      <c r="BY33" s="1008"/>
      <c r="BZ33" s="1008"/>
      <c r="CA33" s="1008"/>
      <c r="CB33" s="1008"/>
      <c r="CC33" s="1008"/>
      <c r="CD33" s="1008"/>
      <c r="CE33" s="1009"/>
      <c r="CF33" s="1010"/>
      <c r="CG33" s="1008"/>
      <c r="CH33" s="1008"/>
      <c r="CI33" s="1008"/>
      <c r="CJ33" s="1008"/>
      <c r="CK33" s="1008"/>
      <c r="CL33" s="1008"/>
      <c r="CM33" s="1008"/>
      <c r="CN33" s="1008"/>
      <c r="CO33" s="1008"/>
      <c r="CP33" s="1008"/>
      <c r="CQ33" s="1011">
        <f t="shared" si="0"/>
        <v>3491</v>
      </c>
      <c r="CR33" s="1011"/>
      <c r="CS33" s="1011"/>
      <c r="CT33" s="1011"/>
      <c r="CU33" s="1011"/>
      <c r="CV33" s="1011"/>
      <c r="CW33" s="1011"/>
      <c r="CX33" s="1011"/>
      <c r="CY33" s="1011"/>
      <c r="CZ33" s="1011"/>
      <c r="DA33" s="1012"/>
    </row>
    <row r="34" spans="1:105" s="279" customFormat="1" ht="13.5" thickBot="1" x14ac:dyDescent="0.3">
      <c r="A34" s="869" t="s">
        <v>670</v>
      </c>
      <c r="B34" s="870"/>
      <c r="C34" s="870"/>
      <c r="D34" s="870"/>
      <c r="E34" s="870"/>
      <c r="F34" s="870"/>
      <c r="G34" s="870"/>
      <c r="H34" s="870"/>
      <c r="I34" s="870"/>
      <c r="J34" s="997" t="s">
        <v>671</v>
      </c>
      <c r="K34" s="998"/>
      <c r="L34" s="998"/>
      <c r="M34" s="998"/>
      <c r="N34" s="998"/>
      <c r="O34" s="998"/>
      <c r="P34" s="998"/>
      <c r="Q34" s="998"/>
      <c r="R34" s="998"/>
      <c r="S34" s="998"/>
      <c r="T34" s="998"/>
      <c r="U34" s="998"/>
      <c r="V34" s="998"/>
      <c r="W34" s="998"/>
      <c r="X34" s="998"/>
      <c r="Y34" s="998"/>
      <c r="Z34" s="998"/>
      <c r="AA34" s="998"/>
      <c r="AB34" s="998"/>
      <c r="AC34" s="998"/>
      <c r="AD34" s="998"/>
      <c r="AE34" s="998"/>
      <c r="AF34" s="998"/>
      <c r="AG34" s="998"/>
      <c r="AH34" s="998"/>
      <c r="AI34" s="998"/>
      <c r="AJ34" s="998"/>
      <c r="AK34" s="998"/>
      <c r="AL34" s="998"/>
      <c r="AM34" s="998"/>
      <c r="AN34" s="998"/>
      <c r="AO34" s="998"/>
      <c r="AP34" s="998"/>
      <c r="AQ34" s="998"/>
      <c r="AR34" s="998"/>
      <c r="AS34" s="998"/>
      <c r="AT34" s="998"/>
      <c r="AU34" s="998"/>
      <c r="AV34" s="998"/>
      <c r="AW34" s="998"/>
      <c r="AX34" s="998"/>
      <c r="AY34" s="998"/>
      <c r="AZ34" s="998"/>
      <c r="BA34" s="998"/>
      <c r="BB34" s="998"/>
      <c r="BC34" s="998"/>
      <c r="BD34" s="998"/>
      <c r="BE34" s="998"/>
      <c r="BF34" s="998"/>
      <c r="BG34" s="998"/>
      <c r="BH34" s="998"/>
      <c r="BI34" s="999"/>
      <c r="BJ34" s="1000"/>
      <c r="BK34" s="1000"/>
      <c r="BL34" s="1000"/>
      <c r="BM34" s="1000"/>
      <c r="BN34" s="1000"/>
      <c r="BO34" s="1000"/>
      <c r="BP34" s="1000"/>
      <c r="BQ34" s="1000"/>
      <c r="BR34" s="1000"/>
      <c r="BS34" s="1000"/>
      <c r="BT34" s="1001"/>
      <c r="BU34" s="1002"/>
      <c r="BV34" s="1000"/>
      <c r="BW34" s="1000"/>
      <c r="BX34" s="1000"/>
      <c r="BY34" s="1000"/>
      <c r="BZ34" s="1000"/>
      <c r="CA34" s="1000"/>
      <c r="CB34" s="1000"/>
      <c r="CC34" s="1000"/>
      <c r="CD34" s="1000"/>
      <c r="CE34" s="1001"/>
      <c r="CF34" s="1002"/>
      <c r="CG34" s="1000"/>
      <c r="CH34" s="1000"/>
      <c r="CI34" s="1000"/>
      <c r="CJ34" s="1000"/>
      <c r="CK34" s="1000"/>
      <c r="CL34" s="1000"/>
      <c r="CM34" s="1000"/>
      <c r="CN34" s="1000"/>
      <c r="CO34" s="1000"/>
      <c r="CP34" s="1000"/>
      <c r="CQ34" s="1003">
        <f t="shared" si="0"/>
        <v>0</v>
      </c>
      <c r="CR34" s="1003"/>
      <c r="CS34" s="1003"/>
      <c r="CT34" s="1003"/>
      <c r="CU34" s="1003"/>
      <c r="CV34" s="1003"/>
      <c r="CW34" s="1003"/>
      <c r="CX34" s="1003"/>
      <c r="CY34" s="1003"/>
      <c r="CZ34" s="1003"/>
      <c r="DA34" s="1004"/>
    </row>
    <row r="35" spans="1:105" s="280" customFormat="1" x14ac:dyDescent="0.25">
      <c r="A35" s="879"/>
      <c r="B35" s="880"/>
      <c r="C35" s="880"/>
      <c r="D35" s="880"/>
      <c r="E35" s="880"/>
      <c r="F35" s="880"/>
      <c r="G35" s="880"/>
      <c r="H35" s="880"/>
      <c r="I35" s="881"/>
      <c r="J35" s="991" t="s">
        <v>672</v>
      </c>
      <c r="K35" s="992"/>
      <c r="L35" s="992"/>
      <c r="M35" s="992"/>
      <c r="N35" s="992"/>
      <c r="O35" s="992"/>
      <c r="P35" s="992"/>
      <c r="Q35" s="992"/>
      <c r="R35" s="992"/>
      <c r="S35" s="992"/>
      <c r="T35" s="992"/>
      <c r="U35" s="992"/>
      <c r="V35" s="992"/>
      <c r="W35" s="992"/>
      <c r="X35" s="992"/>
      <c r="Y35" s="992"/>
      <c r="Z35" s="992"/>
      <c r="AA35" s="992"/>
      <c r="AB35" s="992"/>
      <c r="AC35" s="992"/>
      <c r="AD35" s="992"/>
      <c r="AE35" s="992"/>
      <c r="AF35" s="992"/>
      <c r="AG35" s="992"/>
      <c r="AH35" s="992"/>
      <c r="AI35" s="992"/>
      <c r="AJ35" s="992"/>
      <c r="AK35" s="992"/>
      <c r="AL35" s="992"/>
      <c r="AM35" s="992"/>
      <c r="AN35" s="992"/>
      <c r="AO35" s="992"/>
      <c r="AP35" s="992"/>
      <c r="AQ35" s="992"/>
      <c r="AR35" s="992"/>
      <c r="AS35" s="992"/>
      <c r="AT35" s="992"/>
      <c r="AU35" s="992"/>
      <c r="AV35" s="992"/>
      <c r="AW35" s="992"/>
      <c r="AX35" s="992"/>
      <c r="AY35" s="992"/>
      <c r="AZ35" s="992"/>
      <c r="BA35" s="992"/>
      <c r="BB35" s="992"/>
      <c r="BC35" s="992"/>
      <c r="BD35" s="992"/>
      <c r="BE35" s="992"/>
      <c r="BF35" s="992"/>
      <c r="BG35" s="992"/>
      <c r="BH35" s="992"/>
      <c r="BI35" s="993"/>
      <c r="BJ35" s="994">
        <f>BJ12+BJ27</f>
        <v>5974</v>
      </c>
      <c r="BK35" s="995"/>
      <c r="BL35" s="995"/>
      <c r="BM35" s="995"/>
      <c r="BN35" s="995"/>
      <c r="BO35" s="995"/>
      <c r="BP35" s="995"/>
      <c r="BQ35" s="995"/>
      <c r="BR35" s="995"/>
      <c r="BS35" s="995"/>
      <c r="BT35" s="996"/>
      <c r="BU35" s="994">
        <f>BU12+BU27</f>
        <v>12072.2</v>
      </c>
      <c r="BV35" s="995"/>
      <c r="BW35" s="995"/>
      <c r="BX35" s="995"/>
      <c r="BY35" s="995"/>
      <c r="BZ35" s="995"/>
      <c r="CA35" s="995"/>
      <c r="CB35" s="995"/>
      <c r="CC35" s="995"/>
      <c r="CD35" s="995"/>
      <c r="CE35" s="996"/>
      <c r="CF35" s="994">
        <f t="shared" ref="CF35" si="1">CF12+CF27</f>
        <v>12450.300000000001</v>
      </c>
      <c r="CG35" s="995"/>
      <c r="CH35" s="995"/>
      <c r="CI35" s="995"/>
      <c r="CJ35" s="995"/>
      <c r="CK35" s="995"/>
      <c r="CL35" s="995"/>
      <c r="CM35" s="995"/>
      <c r="CN35" s="995"/>
      <c r="CO35" s="995"/>
      <c r="CP35" s="996"/>
      <c r="CQ35" s="994">
        <f t="shared" ref="CQ35" si="2">CQ12+CQ27</f>
        <v>30496.5</v>
      </c>
      <c r="CR35" s="995"/>
      <c r="CS35" s="995"/>
      <c r="CT35" s="995"/>
      <c r="CU35" s="995"/>
      <c r="CV35" s="995"/>
      <c r="CW35" s="995"/>
      <c r="CX35" s="995"/>
      <c r="CY35" s="995"/>
      <c r="CZ35" s="995"/>
      <c r="DA35" s="996"/>
    </row>
    <row r="36" spans="1:105" s="272" customFormat="1" ht="11.25" x14ac:dyDescent="0.2">
      <c r="G36" s="278" t="s">
        <v>328</v>
      </c>
      <c r="H36" s="272" t="s">
        <v>673</v>
      </c>
    </row>
    <row r="37" spans="1:105" s="272" customFormat="1" ht="11.25" x14ac:dyDescent="0.2">
      <c r="F37" s="278"/>
      <c r="G37" s="278" t="s">
        <v>674</v>
      </c>
      <c r="H37" s="272" t="s">
        <v>675</v>
      </c>
    </row>
  </sheetData>
  <mergeCells count="160">
    <mergeCell ref="A11:I11"/>
    <mergeCell ref="J11:BI11"/>
    <mergeCell ref="BJ11:BT11"/>
    <mergeCell ref="BU11:CE11"/>
    <mergeCell ref="CF11:CP11"/>
    <mergeCell ref="CQ11:DA11"/>
    <mergeCell ref="CC1:DA1"/>
    <mergeCell ref="A3:DA3"/>
    <mergeCell ref="CD5:DA5"/>
    <mergeCell ref="BZ7:DA7"/>
    <mergeCell ref="BY8:BZ8"/>
    <mergeCell ref="CA8:CC8"/>
    <mergeCell ref="CD8:CE8"/>
    <mergeCell ref="CF8:CP8"/>
    <mergeCell ref="CQ8:CS8"/>
    <mergeCell ref="CT8:CV8"/>
    <mergeCell ref="A13:I13"/>
    <mergeCell ref="J13:BI13"/>
    <mergeCell ref="BJ13:BT13"/>
    <mergeCell ref="BU13:CE13"/>
    <mergeCell ref="CF13:CP13"/>
    <mergeCell ref="CQ13:DA13"/>
    <mergeCell ref="A12:I12"/>
    <mergeCell ref="J12:BI12"/>
    <mergeCell ref="BJ12:BT12"/>
    <mergeCell ref="BU12:CE12"/>
    <mergeCell ref="CF12:CP12"/>
    <mergeCell ref="CQ12:DA12"/>
    <mergeCell ref="A15:I15"/>
    <mergeCell ref="J15:BI15"/>
    <mergeCell ref="BJ15:BT15"/>
    <mergeCell ref="BU15:CE15"/>
    <mergeCell ref="CF15:CP15"/>
    <mergeCell ref="CQ15:DA15"/>
    <mergeCell ref="A14:I14"/>
    <mergeCell ref="J14:BI14"/>
    <mergeCell ref="BJ14:BT14"/>
    <mergeCell ref="BU14:CE14"/>
    <mergeCell ref="CF14:CP14"/>
    <mergeCell ref="CQ14:DA14"/>
    <mergeCell ref="A17:I17"/>
    <mergeCell ref="J17:BI17"/>
    <mergeCell ref="BJ17:BT17"/>
    <mergeCell ref="BU17:CE17"/>
    <mergeCell ref="CF17:CP17"/>
    <mergeCell ref="CQ17:DA17"/>
    <mergeCell ref="A16:I16"/>
    <mergeCell ref="J16:BI16"/>
    <mergeCell ref="BJ16:BT16"/>
    <mergeCell ref="BU16:CE16"/>
    <mergeCell ref="CF16:CP16"/>
    <mergeCell ref="CQ16:DA16"/>
    <mergeCell ref="A19:I19"/>
    <mergeCell ref="J19:BI19"/>
    <mergeCell ref="BJ19:BT19"/>
    <mergeCell ref="BU19:CE19"/>
    <mergeCell ref="CF19:CP19"/>
    <mergeCell ref="CQ19:DA19"/>
    <mergeCell ref="A18:I18"/>
    <mergeCell ref="J18:BI18"/>
    <mergeCell ref="BJ18:BT18"/>
    <mergeCell ref="BU18:CE18"/>
    <mergeCell ref="CF18:CP18"/>
    <mergeCell ref="CQ18:DA18"/>
    <mergeCell ref="A21:I21"/>
    <mergeCell ref="J21:BI21"/>
    <mergeCell ref="BJ21:BT21"/>
    <mergeCell ref="BU21:CE21"/>
    <mergeCell ref="CF21:CP21"/>
    <mergeCell ref="CQ21:DA21"/>
    <mergeCell ref="A20:I20"/>
    <mergeCell ref="J20:BI20"/>
    <mergeCell ref="BJ20:BT20"/>
    <mergeCell ref="BU20:CE20"/>
    <mergeCell ref="CF20:CP20"/>
    <mergeCell ref="CQ20:DA20"/>
    <mergeCell ref="A23:I23"/>
    <mergeCell ref="J23:BI23"/>
    <mergeCell ref="BJ23:BT23"/>
    <mergeCell ref="BU23:CE23"/>
    <mergeCell ref="CF23:CP23"/>
    <mergeCell ref="CQ23:DA23"/>
    <mergeCell ref="A22:I22"/>
    <mergeCell ref="J22:BI22"/>
    <mergeCell ref="BJ22:BT22"/>
    <mergeCell ref="BU22:CE22"/>
    <mergeCell ref="CF22:CP22"/>
    <mergeCell ref="CQ22:DA22"/>
    <mergeCell ref="A25:I25"/>
    <mergeCell ref="J25:BI25"/>
    <mergeCell ref="BJ25:BT25"/>
    <mergeCell ref="BU25:CE25"/>
    <mergeCell ref="CF25:CP25"/>
    <mergeCell ref="CQ25:DA25"/>
    <mergeCell ref="A24:I24"/>
    <mergeCell ref="J24:BI24"/>
    <mergeCell ref="BJ24:BT24"/>
    <mergeCell ref="BU24:CE24"/>
    <mergeCell ref="CF24:CP24"/>
    <mergeCell ref="CQ24:DA24"/>
    <mergeCell ref="A27:I27"/>
    <mergeCell ref="J27:BI27"/>
    <mergeCell ref="BJ27:BT27"/>
    <mergeCell ref="BU27:CE27"/>
    <mergeCell ref="CF27:CP27"/>
    <mergeCell ref="CQ27:DA27"/>
    <mergeCell ref="A26:I26"/>
    <mergeCell ref="J26:BI26"/>
    <mergeCell ref="BJ26:BT26"/>
    <mergeCell ref="BU26:CE26"/>
    <mergeCell ref="CF26:CP26"/>
    <mergeCell ref="CQ26:DA26"/>
    <mergeCell ref="A29:I29"/>
    <mergeCell ref="J29:BI29"/>
    <mergeCell ref="BJ29:BT29"/>
    <mergeCell ref="BU29:CE29"/>
    <mergeCell ref="CF29:CP29"/>
    <mergeCell ref="CQ29:DA29"/>
    <mergeCell ref="A28:I28"/>
    <mergeCell ref="J28:BI28"/>
    <mergeCell ref="BJ28:BT28"/>
    <mergeCell ref="BU28:CE28"/>
    <mergeCell ref="CF28:CP28"/>
    <mergeCell ref="CQ28:DA28"/>
    <mergeCell ref="A31:I31"/>
    <mergeCell ref="J31:BI31"/>
    <mergeCell ref="BJ31:BT31"/>
    <mergeCell ref="BU31:CE31"/>
    <mergeCell ref="CF31:CP31"/>
    <mergeCell ref="CQ31:DA31"/>
    <mergeCell ref="A30:I30"/>
    <mergeCell ref="J30:BI30"/>
    <mergeCell ref="BJ30:BT30"/>
    <mergeCell ref="BU30:CE30"/>
    <mergeCell ref="CF30:CP30"/>
    <mergeCell ref="CQ30:DA30"/>
    <mergeCell ref="A33:I33"/>
    <mergeCell ref="J33:BI33"/>
    <mergeCell ref="BJ33:BT33"/>
    <mergeCell ref="BU33:CE33"/>
    <mergeCell ref="CF33:CP33"/>
    <mergeCell ref="CQ33:DA33"/>
    <mergeCell ref="A32:I32"/>
    <mergeCell ref="J32:BI32"/>
    <mergeCell ref="BJ32:BT32"/>
    <mergeCell ref="BU32:CE32"/>
    <mergeCell ref="CF32:CP32"/>
    <mergeCell ref="CQ32:DA32"/>
    <mergeCell ref="A35:I35"/>
    <mergeCell ref="J35:BI35"/>
    <mergeCell ref="BJ35:BT35"/>
    <mergeCell ref="BU35:CE35"/>
    <mergeCell ref="CF35:CP35"/>
    <mergeCell ref="CQ35:DA35"/>
    <mergeCell ref="A34:I34"/>
    <mergeCell ref="J34:BI34"/>
    <mergeCell ref="BJ34:BT34"/>
    <mergeCell ref="BU34:CE34"/>
    <mergeCell ref="CF34:CP34"/>
    <mergeCell ref="CQ34:DA34"/>
  </mergeCells>
  <pageMargins left="0.7" right="0.7" top="0.75" bottom="0.75" header="0.3" footer="0.3"/>
  <pageSetup paperSize="9" scale="96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J26"/>
  <sheetViews>
    <sheetView topLeftCell="A9" workbookViewId="0">
      <selection activeCell="L23" sqref="L23:M23"/>
    </sheetView>
  </sheetViews>
  <sheetFormatPr defaultColWidth="8.85546875" defaultRowHeight="15" x14ac:dyDescent="0.25"/>
  <cols>
    <col min="1" max="1" width="50.140625" customWidth="1"/>
    <col min="2" max="10" width="10.42578125" customWidth="1"/>
  </cols>
  <sheetData>
    <row r="6" spans="1:10" x14ac:dyDescent="0.25">
      <c r="J6" t="s">
        <v>872</v>
      </c>
    </row>
    <row r="7" spans="1:10" x14ac:dyDescent="0.25">
      <c r="A7" s="439"/>
      <c r="B7" s="1038">
        <v>2019</v>
      </c>
      <c r="C7" s="1039"/>
      <c r="D7" s="1040"/>
      <c r="E7" s="1038">
        <v>2020</v>
      </c>
      <c r="F7" s="1039"/>
      <c r="G7" s="1040"/>
      <c r="H7" s="1038">
        <v>2021</v>
      </c>
      <c r="I7" s="1039"/>
      <c r="J7" s="1040"/>
    </row>
    <row r="8" spans="1:10" ht="30" x14ac:dyDescent="0.25">
      <c r="A8" s="439"/>
      <c r="B8" s="447" t="s">
        <v>871</v>
      </c>
      <c r="C8" s="447" t="s">
        <v>869</v>
      </c>
      <c r="D8" s="447" t="s">
        <v>870</v>
      </c>
      <c r="E8" s="447" t="s">
        <v>871</v>
      </c>
      <c r="F8" s="447" t="s">
        <v>869</v>
      </c>
      <c r="G8" s="447" t="s">
        <v>870</v>
      </c>
      <c r="H8" s="447" t="s">
        <v>871</v>
      </c>
      <c r="I8" s="447" t="s">
        <v>869</v>
      </c>
      <c r="J8" s="447" t="s">
        <v>870</v>
      </c>
    </row>
    <row r="9" spans="1:10" ht="31.5" x14ac:dyDescent="0.25">
      <c r="A9" s="11" t="s">
        <v>326</v>
      </c>
      <c r="B9" s="441"/>
      <c r="C9" s="444"/>
      <c r="D9" s="444"/>
      <c r="E9" s="444"/>
      <c r="F9" s="444"/>
      <c r="G9" s="444"/>
      <c r="H9" s="445"/>
      <c r="I9" s="444"/>
      <c r="J9" s="444"/>
    </row>
    <row r="10" spans="1:10" ht="31.5" x14ac:dyDescent="0.25">
      <c r="A10" s="438" t="s">
        <v>677</v>
      </c>
      <c r="B10" s="442">
        <v>5.9740000000000002</v>
      </c>
      <c r="C10" s="444">
        <v>4.0919999999999996</v>
      </c>
      <c r="D10" s="444">
        <v>1.8819999999999999</v>
      </c>
      <c r="E10" s="444"/>
      <c r="F10" s="444"/>
      <c r="G10" s="444"/>
      <c r="H10" s="444"/>
      <c r="I10" s="444"/>
      <c r="J10" s="444"/>
    </row>
    <row r="11" spans="1:10" ht="31.5" x14ac:dyDescent="0.25">
      <c r="A11" s="438" t="s">
        <v>678</v>
      </c>
      <c r="B11" s="442"/>
      <c r="C11" s="444"/>
      <c r="D11" s="444"/>
      <c r="E11" s="444">
        <v>4.9459999999999997</v>
      </c>
      <c r="F11" s="444">
        <v>4.9459999999999997</v>
      </c>
      <c r="G11" s="444"/>
      <c r="H11" s="444"/>
      <c r="I11" s="444"/>
      <c r="J11" s="444"/>
    </row>
    <row r="12" spans="1:10" ht="47.25" x14ac:dyDescent="0.25">
      <c r="A12" s="11" t="s">
        <v>863</v>
      </c>
      <c r="B12" s="441"/>
      <c r="C12" s="444"/>
      <c r="D12" s="444"/>
      <c r="E12" s="444">
        <v>3.3780000000000001</v>
      </c>
      <c r="F12" s="444">
        <v>3.3780000000000001</v>
      </c>
      <c r="G12" s="444"/>
      <c r="H12" s="444"/>
      <c r="I12" s="444"/>
      <c r="J12" s="444"/>
    </row>
    <row r="13" spans="1:10" ht="31.5" x14ac:dyDescent="0.25">
      <c r="A13" s="413" t="s">
        <v>78</v>
      </c>
      <c r="B13" s="441"/>
      <c r="C13" s="444"/>
      <c r="D13" s="444"/>
      <c r="E13" s="444"/>
      <c r="F13" s="444"/>
      <c r="G13" s="444"/>
      <c r="H13" s="444">
        <v>3.2869999999999999</v>
      </c>
      <c r="I13" s="444">
        <v>1.3069999999999999</v>
      </c>
      <c r="J13" s="444">
        <v>1.98</v>
      </c>
    </row>
    <row r="14" spans="1:10" ht="47.25" x14ac:dyDescent="0.25">
      <c r="A14" s="405" t="s">
        <v>683</v>
      </c>
      <c r="B14" s="443"/>
      <c r="C14" s="444"/>
      <c r="D14" s="444"/>
      <c r="E14" s="444">
        <v>4.2699999999999996</v>
      </c>
      <c r="F14" s="444">
        <v>2.29</v>
      </c>
      <c r="G14" s="444">
        <v>1.98</v>
      </c>
      <c r="H14" s="444"/>
      <c r="I14" s="444"/>
      <c r="J14" s="444"/>
    </row>
    <row r="15" spans="1:10" ht="15.75" x14ac:dyDescent="0.25">
      <c r="A15" s="440" t="s">
        <v>873</v>
      </c>
      <c r="B15" s="446">
        <f>SUM(B9:B14)</f>
        <v>5.9740000000000002</v>
      </c>
      <c r="C15" s="446">
        <f t="shared" ref="C15:J15" si="0">SUM(C9:C14)</f>
        <v>4.0919999999999996</v>
      </c>
      <c r="D15" s="446">
        <f t="shared" si="0"/>
        <v>1.8819999999999999</v>
      </c>
      <c r="E15" s="446">
        <f t="shared" si="0"/>
        <v>12.593999999999999</v>
      </c>
      <c r="F15" s="446">
        <f t="shared" si="0"/>
        <v>10.614000000000001</v>
      </c>
      <c r="G15" s="446">
        <f t="shared" si="0"/>
        <v>1.98</v>
      </c>
      <c r="H15" s="446">
        <f t="shared" si="0"/>
        <v>3.2869999999999999</v>
      </c>
      <c r="I15" s="446">
        <f t="shared" si="0"/>
        <v>1.3069999999999999</v>
      </c>
      <c r="J15" s="446">
        <f t="shared" si="0"/>
        <v>1.98</v>
      </c>
    </row>
    <row r="17" spans="1:10" x14ac:dyDescent="0.25">
      <c r="J17" t="s">
        <v>874</v>
      </c>
    </row>
    <row r="18" spans="1:10" x14ac:dyDescent="0.25">
      <c r="A18" s="439"/>
      <c r="B18" s="1038">
        <v>2019</v>
      </c>
      <c r="C18" s="1039"/>
      <c r="D18" s="1040"/>
      <c r="E18" s="1038">
        <v>2020</v>
      </c>
      <c r="F18" s="1039"/>
      <c r="G18" s="1040"/>
      <c r="H18" s="1038">
        <v>2021</v>
      </c>
      <c r="I18" s="1039"/>
      <c r="J18" s="1040"/>
    </row>
    <row r="19" spans="1:10" ht="30" x14ac:dyDescent="0.25">
      <c r="A19" s="439"/>
      <c r="B19" s="447" t="s">
        <v>871</v>
      </c>
      <c r="C19" s="447" t="s">
        <v>869</v>
      </c>
      <c r="D19" s="447" t="s">
        <v>870</v>
      </c>
      <c r="E19" s="447" t="s">
        <v>871</v>
      </c>
      <c r="F19" s="447" t="s">
        <v>869</v>
      </c>
      <c r="G19" s="447" t="s">
        <v>870</v>
      </c>
      <c r="H19" s="447" t="s">
        <v>871</v>
      </c>
      <c r="I19" s="447" t="s">
        <v>869</v>
      </c>
      <c r="J19" s="447" t="s">
        <v>870</v>
      </c>
    </row>
    <row r="20" spans="1:10" ht="31.5" x14ac:dyDescent="0.25">
      <c r="A20" s="11" t="s">
        <v>326</v>
      </c>
      <c r="B20" s="441"/>
      <c r="C20" s="444"/>
      <c r="D20" s="444"/>
      <c r="E20" s="444"/>
      <c r="F20" s="444"/>
      <c r="G20" s="444"/>
      <c r="H20" s="445"/>
      <c r="I20" s="444"/>
      <c r="J20" s="444"/>
    </row>
    <row r="21" spans="1:10" ht="31.5" x14ac:dyDescent="0.25">
      <c r="A21" s="438" t="s">
        <v>677</v>
      </c>
      <c r="B21" s="442">
        <f>B10/1.2</f>
        <v>4.9783333333333335</v>
      </c>
      <c r="C21" s="442">
        <f t="shared" ref="C21:D21" si="1">C10/1.2</f>
        <v>3.4099999999999997</v>
      </c>
      <c r="D21" s="442">
        <f t="shared" si="1"/>
        <v>1.5683333333333334</v>
      </c>
      <c r="E21" s="442"/>
      <c r="F21" s="442"/>
      <c r="G21" s="442"/>
      <c r="H21" s="442"/>
      <c r="I21" s="442"/>
      <c r="J21" s="442"/>
    </row>
    <row r="22" spans="1:10" ht="31.5" x14ac:dyDescent="0.25">
      <c r="A22" s="438" t="s">
        <v>678</v>
      </c>
      <c r="B22" s="442"/>
      <c r="C22" s="442"/>
      <c r="D22" s="442"/>
      <c r="E22" s="442">
        <f t="shared" ref="E22:F22" si="2">E11/1.2</f>
        <v>4.121666666666667</v>
      </c>
      <c r="F22" s="442">
        <f t="shared" si="2"/>
        <v>4.121666666666667</v>
      </c>
      <c r="G22" s="442"/>
      <c r="H22" s="442"/>
      <c r="I22" s="442"/>
      <c r="J22" s="442"/>
    </row>
    <row r="23" spans="1:10" ht="47.25" x14ac:dyDescent="0.25">
      <c r="A23" s="11" t="s">
        <v>863</v>
      </c>
      <c r="B23" s="442"/>
      <c r="C23" s="442"/>
      <c r="D23" s="442"/>
      <c r="E23" s="442">
        <f t="shared" ref="E23:F23" si="3">E12/1.2</f>
        <v>2.8150000000000004</v>
      </c>
      <c r="F23" s="442">
        <f t="shared" si="3"/>
        <v>2.8150000000000004</v>
      </c>
      <c r="G23" s="442"/>
      <c r="H23" s="442"/>
      <c r="I23" s="442"/>
      <c r="J23" s="442"/>
    </row>
    <row r="24" spans="1:10" ht="31.5" x14ac:dyDescent="0.25">
      <c r="A24" s="413" t="s">
        <v>78</v>
      </c>
      <c r="B24" s="442"/>
      <c r="C24" s="442"/>
      <c r="D24" s="442"/>
      <c r="E24" s="442"/>
      <c r="F24" s="442"/>
      <c r="G24" s="442"/>
      <c r="H24" s="442">
        <f t="shared" ref="H24:J24" si="4">H13/1.2</f>
        <v>2.7391666666666667</v>
      </c>
      <c r="I24" s="442">
        <f t="shared" si="4"/>
        <v>1.0891666666666666</v>
      </c>
      <c r="J24" s="442">
        <f t="shared" si="4"/>
        <v>1.6500000000000001</v>
      </c>
    </row>
    <row r="25" spans="1:10" ht="47.25" x14ac:dyDescent="0.25">
      <c r="A25" s="405" t="s">
        <v>683</v>
      </c>
      <c r="B25" s="442"/>
      <c r="C25" s="442"/>
      <c r="D25" s="442"/>
      <c r="E25" s="442">
        <f t="shared" ref="E25:G25" si="5">E14/1.2</f>
        <v>3.5583333333333331</v>
      </c>
      <c r="F25" s="442">
        <f t="shared" si="5"/>
        <v>1.9083333333333334</v>
      </c>
      <c r="G25" s="442">
        <f t="shared" si="5"/>
        <v>1.6500000000000001</v>
      </c>
      <c r="H25" s="442"/>
      <c r="I25" s="442"/>
      <c r="J25" s="442"/>
    </row>
    <row r="26" spans="1:10" ht="15.75" x14ac:dyDescent="0.25">
      <c r="A26" s="440" t="s">
        <v>873</v>
      </c>
      <c r="B26" s="446">
        <f>SUM(B20:B25)</f>
        <v>4.9783333333333335</v>
      </c>
      <c r="C26" s="446">
        <f t="shared" ref="C26" si="6">SUM(C20:C25)</f>
        <v>3.4099999999999997</v>
      </c>
      <c r="D26" s="446">
        <f t="shared" ref="D26" si="7">SUM(D20:D25)</f>
        <v>1.5683333333333334</v>
      </c>
      <c r="E26" s="446">
        <f t="shared" ref="E26" si="8">SUM(E20:E25)</f>
        <v>10.495000000000001</v>
      </c>
      <c r="F26" s="446">
        <f t="shared" ref="F26" si="9">SUM(F20:F25)</f>
        <v>8.8450000000000006</v>
      </c>
      <c r="G26" s="446">
        <f t="shared" ref="G26" si="10">SUM(G20:G25)</f>
        <v>1.6500000000000001</v>
      </c>
      <c r="H26" s="446">
        <f t="shared" ref="H26" si="11">SUM(H20:H25)</f>
        <v>2.7391666666666667</v>
      </c>
      <c r="I26" s="446">
        <f t="shared" ref="I26" si="12">SUM(I20:I25)</f>
        <v>1.0891666666666666</v>
      </c>
      <c r="J26" s="446">
        <f t="shared" ref="J26" si="13">SUM(J20:J25)</f>
        <v>1.6500000000000001</v>
      </c>
    </row>
  </sheetData>
  <mergeCells count="6">
    <mergeCell ref="B18:D18"/>
    <mergeCell ref="E18:G18"/>
    <mergeCell ref="H18:J18"/>
    <mergeCell ref="B7:D7"/>
    <mergeCell ref="E7:G7"/>
    <mergeCell ref="H7:J7"/>
  </mergeCells>
  <pageMargins left="0.7" right="0.7" top="0.75" bottom="0.75" header="0.3" footer="0.3"/>
  <pageSetup paperSize="9"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S74"/>
  <sheetViews>
    <sheetView topLeftCell="A57" zoomScale="77" zoomScaleNormal="77" workbookViewId="0">
      <selection activeCell="E74" sqref="E74"/>
    </sheetView>
  </sheetViews>
  <sheetFormatPr defaultColWidth="8.85546875" defaultRowHeight="15.75" outlineLevelRow="1" x14ac:dyDescent="0.25"/>
  <cols>
    <col min="1" max="1" width="10" style="15" customWidth="1"/>
    <col min="2" max="2" width="75.42578125" customWidth="1"/>
    <col min="3" max="3" width="14.42578125" customWidth="1"/>
    <col min="4" max="19" width="9.28515625" customWidth="1"/>
  </cols>
  <sheetData>
    <row r="1" spans="1:19" ht="18.75" x14ac:dyDescent="0.25">
      <c r="A1" s="589" t="s">
        <v>0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  <c r="Q1" s="589"/>
      <c r="R1" s="589"/>
      <c r="S1" s="589"/>
    </row>
    <row r="2" spans="1:19" ht="18.75" x14ac:dyDescent="0.3">
      <c r="A2" s="590" t="s">
        <v>126</v>
      </c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  <c r="P2" s="590"/>
      <c r="Q2" s="590"/>
      <c r="R2" s="590"/>
      <c r="S2" s="590"/>
    </row>
    <row r="3" spans="1:19" x14ac:dyDescent="0.25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8.75" x14ac:dyDescent="0.25">
      <c r="A4" s="588" t="s">
        <v>2</v>
      </c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</row>
    <row r="5" spans="1:19" x14ac:dyDescent="0.25">
      <c r="A5" s="591" t="s">
        <v>3</v>
      </c>
      <c r="B5" s="591"/>
      <c r="C5" s="591"/>
      <c r="D5" s="591"/>
      <c r="E5" s="591"/>
      <c r="F5" s="591"/>
      <c r="G5" s="591"/>
      <c r="H5" s="591"/>
      <c r="I5" s="591"/>
      <c r="J5" s="591"/>
      <c r="K5" s="591"/>
      <c r="L5" s="591"/>
      <c r="M5" s="591"/>
      <c r="N5" s="591"/>
      <c r="O5" s="591"/>
      <c r="P5" s="591"/>
      <c r="Q5" s="591"/>
      <c r="R5" s="591"/>
      <c r="S5" s="591"/>
    </row>
    <row r="6" spans="1:19" x14ac:dyDescent="0.25">
      <c r="A6" s="1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.75" x14ac:dyDescent="0.25">
      <c r="A7" s="588" t="s">
        <v>1529</v>
      </c>
      <c r="B7" s="588"/>
      <c r="C7" s="588"/>
      <c r="D7" s="588"/>
      <c r="E7" s="588"/>
      <c r="F7" s="588"/>
      <c r="G7" s="588"/>
      <c r="H7" s="588"/>
      <c r="I7" s="588"/>
      <c r="J7" s="588"/>
      <c r="K7" s="588"/>
      <c r="L7" s="588"/>
      <c r="M7" s="588"/>
      <c r="N7" s="588"/>
      <c r="O7" s="588"/>
      <c r="P7" s="588"/>
      <c r="Q7" s="588"/>
      <c r="R7" s="588"/>
      <c r="S7" s="588"/>
    </row>
    <row r="8" spans="1:19" ht="18.75" x14ac:dyDescent="0.25">
      <c r="A8" s="3"/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4"/>
      <c r="Q8" s="4"/>
      <c r="R8" s="4"/>
      <c r="S8" s="4"/>
    </row>
    <row r="9" spans="1:19" ht="15.75" customHeight="1" x14ac:dyDescent="0.3">
      <c r="A9" s="592" t="s">
        <v>1531</v>
      </c>
      <c r="B9" s="592"/>
      <c r="C9" s="592"/>
      <c r="D9" s="592"/>
      <c r="E9" s="592"/>
      <c r="F9" s="592"/>
      <c r="G9" s="592"/>
      <c r="H9" s="592"/>
      <c r="I9" s="592"/>
      <c r="J9" s="592"/>
      <c r="K9" s="592"/>
      <c r="L9" s="592"/>
      <c r="M9" s="592"/>
      <c r="N9" s="592"/>
      <c r="O9" s="592"/>
      <c r="P9" s="592"/>
      <c r="Q9" s="592"/>
      <c r="R9" s="592"/>
      <c r="S9" s="592"/>
    </row>
    <row r="10" spans="1:19" ht="15.75" customHeight="1" x14ac:dyDescent="0.25">
      <c r="A10" s="593" t="s">
        <v>235</v>
      </c>
      <c r="B10" s="593"/>
      <c r="C10" s="593"/>
      <c r="D10" s="593"/>
      <c r="E10" s="593"/>
      <c r="F10" s="593"/>
      <c r="G10" s="593"/>
      <c r="H10" s="593"/>
      <c r="I10" s="593"/>
      <c r="J10" s="593"/>
      <c r="K10" s="593"/>
      <c r="L10" s="593"/>
      <c r="M10" s="593"/>
      <c r="N10" s="593"/>
      <c r="O10" s="593"/>
      <c r="P10" s="593"/>
      <c r="Q10" s="593"/>
      <c r="R10" s="593"/>
      <c r="S10" s="593"/>
    </row>
    <row r="11" spans="1:19" ht="15.75" customHeight="1" x14ac:dyDescent="0.3">
      <c r="A11" s="592"/>
      <c r="B11" s="592"/>
      <c r="C11" s="592"/>
      <c r="D11" s="592"/>
      <c r="E11" s="592"/>
      <c r="F11" s="592"/>
      <c r="G11" s="592"/>
      <c r="H11" s="592"/>
      <c r="I11" s="592"/>
      <c r="J11" s="592"/>
      <c r="K11" s="592"/>
      <c r="L11" s="592"/>
      <c r="M11" s="592"/>
      <c r="N11" s="592"/>
      <c r="O11" s="592"/>
      <c r="P11" s="592"/>
      <c r="Q11" s="592"/>
      <c r="R11" s="592"/>
      <c r="S11" s="592"/>
    </row>
    <row r="12" spans="1:19" ht="31.5" customHeight="1" x14ac:dyDescent="0.25">
      <c r="A12" s="587" t="s">
        <v>5</v>
      </c>
      <c r="B12" s="587" t="s">
        <v>6</v>
      </c>
      <c r="C12" s="587" t="s">
        <v>7</v>
      </c>
      <c r="D12" s="587" t="s">
        <v>8</v>
      </c>
      <c r="E12" s="587"/>
      <c r="F12" s="587"/>
      <c r="G12" s="587"/>
      <c r="H12" s="587"/>
      <c r="I12" s="587"/>
      <c r="J12" s="587"/>
      <c r="K12" s="587"/>
      <c r="L12" s="587"/>
      <c r="M12" s="587"/>
      <c r="N12" s="587"/>
      <c r="O12" s="587"/>
      <c r="P12" s="587"/>
      <c r="Q12" s="587"/>
      <c r="R12" s="587"/>
      <c r="S12" s="587"/>
    </row>
    <row r="13" spans="1:19" ht="87" customHeight="1" x14ac:dyDescent="0.25">
      <c r="A13" s="587"/>
      <c r="B13" s="587"/>
      <c r="C13" s="587"/>
      <c r="D13" s="587" t="s">
        <v>9</v>
      </c>
      <c r="E13" s="587"/>
      <c r="F13" s="587"/>
      <c r="G13" s="587"/>
      <c r="H13" s="587"/>
      <c r="I13" s="587"/>
      <c r="J13" s="587" t="s">
        <v>10</v>
      </c>
      <c r="K13" s="587"/>
      <c r="L13" s="587"/>
      <c r="M13" s="587"/>
      <c r="N13" s="587"/>
      <c r="O13" s="587"/>
      <c r="P13" s="587" t="s">
        <v>11</v>
      </c>
      <c r="Q13" s="587"/>
      <c r="R13" s="587"/>
      <c r="S13" s="587"/>
    </row>
    <row r="14" spans="1:19" ht="179.25" customHeight="1" x14ac:dyDescent="0.25">
      <c r="A14" s="587"/>
      <c r="B14" s="587"/>
      <c r="C14" s="587"/>
      <c r="D14" s="587" t="s">
        <v>12</v>
      </c>
      <c r="E14" s="587"/>
      <c r="F14" s="587" t="s">
        <v>13</v>
      </c>
      <c r="G14" s="587"/>
      <c r="H14" s="587" t="s">
        <v>14</v>
      </c>
      <c r="I14" s="587"/>
      <c r="J14" s="587" t="s">
        <v>15</v>
      </c>
      <c r="K14" s="587"/>
      <c r="L14" s="587" t="s">
        <v>16</v>
      </c>
      <c r="M14" s="587"/>
      <c r="N14" s="587" t="s">
        <v>17</v>
      </c>
      <c r="O14" s="587"/>
      <c r="P14" s="587" t="s">
        <v>18</v>
      </c>
      <c r="Q14" s="587"/>
      <c r="R14" s="587" t="s">
        <v>19</v>
      </c>
      <c r="S14" s="587"/>
    </row>
    <row r="15" spans="1:19" ht="126.75" x14ac:dyDescent="0.25">
      <c r="A15" s="587"/>
      <c r="B15" s="587"/>
      <c r="C15" s="587"/>
      <c r="D15" s="5" t="s">
        <v>676</v>
      </c>
      <c r="E15" s="5" t="s">
        <v>141</v>
      </c>
      <c r="F15" s="5" t="s">
        <v>676</v>
      </c>
      <c r="G15" s="5" t="s">
        <v>141</v>
      </c>
      <c r="H15" s="5" t="s">
        <v>676</v>
      </c>
      <c r="I15" s="5" t="s">
        <v>141</v>
      </c>
      <c r="J15" s="5" t="s">
        <v>676</v>
      </c>
      <c r="K15" s="5" t="s">
        <v>141</v>
      </c>
      <c r="L15" s="5" t="s">
        <v>676</v>
      </c>
      <c r="M15" s="5" t="s">
        <v>141</v>
      </c>
      <c r="N15" s="5" t="s">
        <v>676</v>
      </c>
      <c r="O15" s="5" t="s">
        <v>141</v>
      </c>
      <c r="P15" s="5" t="s">
        <v>676</v>
      </c>
      <c r="Q15" s="5" t="s">
        <v>141</v>
      </c>
      <c r="R15" s="5" t="s">
        <v>676</v>
      </c>
      <c r="S15" s="5" t="s">
        <v>141</v>
      </c>
    </row>
    <row r="16" spans="1:19" x14ac:dyDescent="0.25">
      <c r="A16" s="6">
        <v>1</v>
      </c>
      <c r="B16" s="7">
        <v>2</v>
      </c>
      <c r="C16" s="6">
        <v>3</v>
      </c>
      <c r="D16" s="8" t="s">
        <v>20</v>
      </c>
      <c r="E16" s="8" t="s">
        <v>21</v>
      </c>
      <c r="F16" s="8" t="s">
        <v>22</v>
      </c>
      <c r="G16" s="8" t="s">
        <v>23</v>
      </c>
      <c r="H16" s="8" t="s">
        <v>24</v>
      </c>
      <c r="I16" s="8" t="s">
        <v>24</v>
      </c>
      <c r="J16" s="8" t="s">
        <v>25</v>
      </c>
      <c r="K16" s="8" t="s">
        <v>26</v>
      </c>
      <c r="L16" s="8" t="s">
        <v>27</v>
      </c>
      <c r="M16" s="8" t="s">
        <v>28</v>
      </c>
      <c r="N16" s="8" t="s">
        <v>29</v>
      </c>
      <c r="O16" s="8" t="s">
        <v>29</v>
      </c>
      <c r="P16" s="8" t="s">
        <v>30</v>
      </c>
      <c r="Q16" s="8" t="s">
        <v>31</v>
      </c>
      <c r="R16" s="8" t="s">
        <v>32</v>
      </c>
      <c r="S16" s="8" t="s">
        <v>33</v>
      </c>
    </row>
    <row r="17" spans="1:19" s="28" customFormat="1" x14ac:dyDescent="0.25">
      <c r="A17" s="20" t="s">
        <v>34</v>
      </c>
      <c r="B17" s="21" t="s">
        <v>35</v>
      </c>
      <c r="C17" s="36">
        <f>C18</f>
        <v>0</v>
      </c>
      <c r="D17" s="36">
        <f t="shared" ref="D17:S17" si="0">D18</f>
        <v>0</v>
      </c>
      <c r="E17" s="36">
        <f t="shared" si="0"/>
        <v>0</v>
      </c>
      <c r="F17" s="36">
        <f t="shared" si="0"/>
        <v>0</v>
      </c>
      <c r="G17" s="36">
        <f t="shared" si="0"/>
        <v>0</v>
      </c>
      <c r="H17" s="36">
        <f t="shared" si="0"/>
        <v>0</v>
      </c>
      <c r="I17" s="36">
        <f t="shared" si="0"/>
        <v>0</v>
      </c>
      <c r="J17" s="36">
        <f t="shared" si="0"/>
        <v>0</v>
      </c>
      <c r="K17" s="36">
        <f t="shared" si="0"/>
        <v>0.65</v>
      </c>
      <c r="L17" s="36">
        <f t="shared" si="0"/>
        <v>0</v>
      </c>
      <c r="M17" s="36">
        <f t="shared" si="0"/>
        <v>0</v>
      </c>
      <c r="N17" s="36">
        <f t="shared" si="0"/>
        <v>0</v>
      </c>
      <c r="O17" s="36">
        <f t="shared" si="0"/>
        <v>4.87</v>
      </c>
      <c r="P17" s="36">
        <f t="shared" si="0"/>
        <v>0</v>
      </c>
      <c r="Q17" s="36">
        <f t="shared" si="0"/>
        <v>0</v>
      </c>
      <c r="R17" s="36">
        <f t="shared" si="0"/>
        <v>0</v>
      </c>
      <c r="S17" s="36">
        <f t="shared" si="0"/>
        <v>0</v>
      </c>
    </row>
    <row r="18" spans="1:19" s="26" customFormat="1" x14ac:dyDescent="0.25">
      <c r="A18" s="18" t="s">
        <v>84</v>
      </c>
      <c r="B18" s="19" t="s">
        <v>37</v>
      </c>
      <c r="C18" s="37">
        <f>C19+C39</f>
        <v>0</v>
      </c>
      <c r="D18" s="37">
        <f t="shared" ref="D18:S18" si="1">D19+D39</f>
        <v>0</v>
      </c>
      <c r="E18" s="37">
        <f t="shared" si="1"/>
        <v>0</v>
      </c>
      <c r="F18" s="37">
        <f t="shared" si="1"/>
        <v>0</v>
      </c>
      <c r="G18" s="37">
        <f t="shared" si="1"/>
        <v>0</v>
      </c>
      <c r="H18" s="37">
        <f t="shared" si="1"/>
        <v>0</v>
      </c>
      <c r="I18" s="37">
        <f t="shared" si="1"/>
        <v>0</v>
      </c>
      <c r="J18" s="37">
        <f t="shared" si="1"/>
        <v>0</v>
      </c>
      <c r="K18" s="37">
        <f t="shared" si="1"/>
        <v>0.65</v>
      </c>
      <c r="L18" s="37">
        <f t="shared" si="1"/>
        <v>0</v>
      </c>
      <c r="M18" s="37">
        <f t="shared" si="1"/>
        <v>0</v>
      </c>
      <c r="N18" s="37">
        <f t="shared" si="1"/>
        <v>0</v>
      </c>
      <c r="O18" s="37">
        <f t="shared" si="1"/>
        <v>4.87</v>
      </c>
      <c r="P18" s="37">
        <f t="shared" si="1"/>
        <v>0</v>
      </c>
      <c r="Q18" s="37">
        <f t="shared" si="1"/>
        <v>0</v>
      </c>
      <c r="R18" s="37">
        <f t="shared" si="1"/>
        <v>0</v>
      </c>
      <c r="S18" s="37">
        <f t="shared" si="1"/>
        <v>0</v>
      </c>
    </row>
    <row r="19" spans="1:19" s="28" customFormat="1" x14ac:dyDescent="0.25">
      <c r="A19" s="20" t="s">
        <v>38</v>
      </c>
      <c r="B19" s="21" t="s">
        <v>39</v>
      </c>
      <c r="C19" s="36">
        <f>C36</f>
        <v>0</v>
      </c>
      <c r="D19" s="36">
        <f t="shared" ref="D19:S19" si="2">D36</f>
        <v>0</v>
      </c>
      <c r="E19" s="36">
        <f t="shared" si="2"/>
        <v>0</v>
      </c>
      <c r="F19" s="36">
        <f t="shared" si="2"/>
        <v>0</v>
      </c>
      <c r="G19" s="36">
        <f t="shared" si="2"/>
        <v>0</v>
      </c>
      <c r="H19" s="36">
        <f t="shared" si="2"/>
        <v>0</v>
      </c>
      <c r="I19" s="36">
        <f t="shared" si="2"/>
        <v>0</v>
      </c>
      <c r="J19" s="36">
        <f t="shared" si="2"/>
        <v>0</v>
      </c>
      <c r="K19" s="36">
        <f t="shared" si="2"/>
        <v>0</v>
      </c>
      <c r="L19" s="36">
        <f t="shared" si="2"/>
        <v>0</v>
      </c>
      <c r="M19" s="36">
        <f t="shared" si="2"/>
        <v>0</v>
      </c>
      <c r="N19" s="36">
        <f t="shared" si="2"/>
        <v>0</v>
      </c>
      <c r="O19" s="36">
        <f t="shared" si="2"/>
        <v>0</v>
      </c>
      <c r="P19" s="36">
        <f t="shared" si="2"/>
        <v>0</v>
      </c>
      <c r="Q19" s="36">
        <f t="shared" si="2"/>
        <v>0</v>
      </c>
      <c r="R19" s="36">
        <f t="shared" si="2"/>
        <v>0</v>
      </c>
      <c r="S19" s="36">
        <f t="shared" si="2"/>
        <v>0</v>
      </c>
    </row>
    <row r="20" spans="1:19" s="31" customFormat="1" ht="31.5" hidden="1" outlineLevel="1" x14ac:dyDescent="0.25">
      <c r="A20" s="29" t="s">
        <v>85</v>
      </c>
      <c r="B20" s="30" t="s">
        <v>86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</row>
    <row r="21" spans="1:19" s="26" customFormat="1" ht="47.25" hidden="1" outlineLevel="1" x14ac:dyDescent="0.25">
      <c r="A21" s="18" t="s">
        <v>87</v>
      </c>
      <c r="B21" s="19" t="s">
        <v>88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</row>
    <row r="22" spans="1:19" s="26" customFormat="1" ht="47.25" hidden="1" outlineLevel="1" x14ac:dyDescent="0.25">
      <c r="A22" s="18" t="s">
        <v>89</v>
      </c>
      <c r="B22" s="19" t="s">
        <v>90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</row>
    <row r="23" spans="1:19" s="26" customFormat="1" ht="31.5" hidden="1" outlineLevel="1" x14ac:dyDescent="0.25">
      <c r="A23" s="18" t="s">
        <v>91</v>
      </c>
      <c r="B23" s="19" t="s">
        <v>92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</row>
    <row r="24" spans="1:19" s="31" customFormat="1" ht="31.5" hidden="1" outlineLevel="1" x14ac:dyDescent="0.25">
      <c r="A24" s="29" t="s">
        <v>93</v>
      </c>
      <c r="B24" s="30" t="s">
        <v>94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</row>
    <row r="25" spans="1:19" s="26" customFormat="1" ht="47.25" hidden="1" outlineLevel="1" x14ac:dyDescent="0.25">
      <c r="A25" s="18" t="s">
        <v>95</v>
      </c>
      <c r="B25" s="19" t="s">
        <v>96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</row>
    <row r="26" spans="1:19" s="26" customFormat="1" ht="31.5" hidden="1" outlineLevel="1" x14ac:dyDescent="0.25">
      <c r="A26" s="18" t="s">
        <v>97</v>
      </c>
      <c r="B26" s="19" t="s">
        <v>98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</row>
    <row r="27" spans="1:19" s="31" customFormat="1" ht="31.5" hidden="1" outlineLevel="1" x14ac:dyDescent="0.25">
      <c r="A27" s="29" t="s">
        <v>99</v>
      </c>
      <c r="B27" s="30" t="s">
        <v>100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</row>
    <row r="28" spans="1:19" s="26" customFormat="1" ht="31.5" hidden="1" outlineLevel="1" x14ac:dyDescent="0.25">
      <c r="A28" s="18" t="s">
        <v>101</v>
      </c>
      <c r="B28" s="19" t="s">
        <v>102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</row>
    <row r="29" spans="1:19" s="26" customFormat="1" ht="63" hidden="1" outlineLevel="1" x14ac:dyDescent="0.25">
      <c r="A29" s="18" t="s">
        <v>106</v>
      </c>
      <c r="B29" s="19" t="s">
        <v>103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</row>
    <row r="30" spans="1:19" s="26" customFormat="1" ht="63" hidden="1" outlineLevel="1" x14ac:dyDescent="0.25">
      <c r="A30" s="18" t="s">
        <v>108</v>
      </c>
      <c r="B30" s="19" t="s">
        <v>104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</row>
    <row r="31" spans="1:19" s="26" customFormat="1" ht="63" hidden="1" outlineLevel="1" x14ac:dyDescent="0.25">
      <c r="A31" s="18" t="s">
        <v>109</v>
      </c>
      <c r="B31" s="19" t="s">
        <v>105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</row>
    <row r="32" spans="1:19" s="26" customFormat="1" ht="31.5" hidden="1" outlineLevel="1" x14ac:dyDescent="0.25">
      <c r="A32" s="18" t="s">
        <v>110</v>
      </c>
      <c r="B32" s="19" t="s">
        <v>102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</row>
    <row r="33" spans="1:19" s="26" customFormat="1" ht="63" hidden="1" outlineLevel="1" x14ac:dyDescent="0.25">
      <c r="A33" s="18" t="s">
        <v>111</v>
      </c>
      <c r="B33" s="19" t="s">
        <v>103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</row>
    <row r="34" spans="1:19" s="26" customFormat="1" ht="63" hidden="1" outlineLevel="1" x14ac:dyDescent="0.25">
      <c r="A34" s="18" t="s">
        <v>112</v>
      </c>
      <c r="B34" s="19" t="s">
        <v>104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</row>
    <row r="35" spans="1:19" s="26" customFormat="1" ht="63" hidden="1" outlineLevel="1" x14ac:dyDescent="0.25">
      <c r="A35" s="18" t="s">
        <v>113</v>
      </c>
      <c r="B35" s="19" t="s">
        <v>107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</row>
    <row r="36" spans="1:19" s="35" customFormat="1" ht="63" collapsed="1" x14ac:dyDescent="0.25">
      <c r="A36" s="33" t="s">
        <v>40</v>
      </c>
      <c r="B36" s="34" t="s">
        <v>41</v>
      </c>
      <c r="C36" s="39"/>
      <c r="D36" s="39">
        <f t="shared" ref="D36:S36" si="3">D37</f>
        <v>0</v>
      </c>
      <c r="E36" s="39">
        <f t="shared" si="3"/>
        <v>0</v>
      </c>
      <c r="F36" s="39">
        <f t="shared" si="3"/>
        <v>0</v>
      </c>
      <c r="G36" s="39">
        <f t="shared" si="3"/>
        <v>0</v>
      </c>
      <c r="H36" s="39">
        <f t="shared" si="3"/>
        <v>0</v>
      </c>
      <c r="I36" s="39">
        <f t="shared" si="3"/>
        <v>0</v>
      </c>
      <c r="J36" s="39">
        <f t="shared" si="3"/>
        <v>0</v>
      </c>
      <c r="K36" s="39">
        <f t="shared" si="3"/>
        <v>0</v>
      </c>
      <c r="L36" s="39">
        <f t="shared" si="3"/>
        <v>0</v>
      </c>
      <c r="M36" s="39">
        <f t="shared" si="3"/>
        <v>0</v>
      </c>
      <c r="N36" s="39">
        <f t="shared" si="3"/>
        <v>0</v>
      </c>
      <c r="O36" s="39">
        <f t="shared" si="3"/>
        <v>0</v>
      </c>
      <c r="P36" s="39">
        <f t="shared" si="3"/>
        <v>0</v>
      </c>
      <c r="Q36" s="39">
        <f t="shared" si="3"/>
        <v>0</v>
      </c>
      <c r="R36" s="39">
        <f t="shared" si="3"/>
        <v>0</v>
      </c>
      <c r="S36" s="39">
        <f t="shared" si="3"/>
        <v>0</v>
      </c>
    </row>
    <row r="37" spans="1:19" s="393" customFormat="1" ht="31.5" x14ac:dyDescent="0.25">
      <c r="A37" s="14" t="s">
        <v>327</v>
      </c>
      <c r="B37" s="16" t="s">
        <v>326</v>
      </c>
      <c r="C37" s="392" t="s">
        <v>900</v>
      </c>
      <c r="D37" s="392">
        <v>0</v>
      </c>
      <c r="E37" s="392">
        <v>0</v>
      </c>
      <c r="F37" s="392">
        <v>0</v>
      </c>
      <c r="G37" s="392">
        <v>0</v>
      </c>
      <c r="H37" s="392">
        <v>0</v>
      </c>
      <c r="I37" s="392">
        <v>0</v>
      </c>
      <c r="J37" s="392">
        <v>0</v>
      </c>
      <c r="K37" s="392">
        <v>0</v>
      </c>
      <c r="L37" s="392">
        <v>0</v>
      </c>
      <c r="M37" s="392">
        <v>0</v>
      </c>
      <c r="N37" s="392">
        <v>0</v>
      </c>
      <c r="O37" s="392">
        <v>0</v>
      </c>
      <c r="P37" s="392">
        <v>0</v>
      </c>
      <c r="Q37" s="392">
        <v>0</v>
      </c>
      <c r="R37" s="392">
        <v>0</v>
      </c>
      <c r="S37" s="392">
        <v>0</v>
      </c>
    </row>
    <row r="38" spans="1:19" s="31" customFormat="1" ht="47.25" hidden="1" x14ac:dyDescent="0.25">
      <c r="A38" s="29" t="s">
        <v>114</v>
      </c>
      <c r="B38" s="30" t="s">
        <v>42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</row>
    <row r="39" spans="1:19" s="28" customFormat="1" ht="31.5" collapsed="1" x14ac:dyDescent="0.25">
      <c r="A39" s="20" t="s">
        <v>43</v>
      </c>
      <c r="B39" s="21" t="s">
        <v>44</v>
      </c>
      <c r="C39" s="36"/>
      <c r="D39" s="36">
        <f t="shared" ref="D39:S39" si="4">D40+D45+D52</f>
        <v>0</v>
      </c>
      <c r="E39" s="36">
        <f t="shared" si="4"/>
        <v>0</v>
      </c>
      <c r="F39" s="36">
        <f t="shared" si="4"/>
        <v>0</v>
      </c>
      <c r="G39" s="36">
        <f t="shared" si="4"/>
        <v>0</v>
      </c>
      <c r="H39" s="36">
        <f t="shared" si="4"/>
        <v>0</v>
      </c>
      <c r="I39" s="36">
        <f t="shared" si="4"/>
        <v>0</v>
      </c>
      <c r="J39" s="36">
        <f t="shared" si="4"/>
        <v>0</v>
      </c>
      <c r="K39" s="36">
        <f t="shared" si="4"/>
        <v>0.65</v>
      </c>
      <c r="L39" s="36">
        <f t="shared" si="4"/>
        <v>0</v>
      </c>
      <c r="M39" s="36">
        <f t="shared" si="4"/>
        <v>0</v>
      </c>
      <c r="N39" s="36">
        <f t="shared" si="4"/>
        <v>0</v>
      </c>
      <c r="O39" s="36">
        <f t="shared" si="4"/>
        <v>4.87</v>
      </c>
      <c r="P39" s="36">
        <f t="shared" si="4"/>
        <v>0</v>
      </c>
      <c r="Q39" s="36">
        <f t="shared" si="4"/>
        <v>0</v>
      </c>
      <c r="R39" s="36">
        <f t="shared" si="4"/>
        <v>0</v>
      </c>
      <c r="S39" s="36">
        <f t="shared" si="4"/>
        <v>0</v>
      </c>
    </row>
    <row r="40" spans="1:19" s="35" customFormat="1" ht="47.25" x14ac:dyDescent="0.25">
      <c r="A40" s="33" t="s">
        <v>81</v>
      </c>
      <c r="B40" s="34" t="s">
        <v>82</v>
      </c>
      <c r="C40" s="39"/>
      <c r="D40" s="39">
        <f t="shared" ref="D40:S40" si="5">D41</f>
        <v>0</v>
      </c>
      <c r="E40" s="39">
        <f t="shared" si="5"/>
        <v>0</v>
      </c>
      <c r="F40" s="39">
        <f t="shared" si="5"/>
        <v>0</v>
      </c>
      <c r="G40" s="39">
        <f t="shared" si="5"/>
        <v>0</v>
      </c>
      <c r="H40" s="39">
        <f t="shared" si="5"/>
        <v>0</v>
      </c>
      <c r="I40" s="39">
        <f t="shared" si="5"/>
        <v>0</v>
      </c>
      <c r="J40" s="39">
        <f t="shared" si="5"/>
        <v>0</v>
      </c>
      <c r="K40" s="39">
        <f t="shared" si="5"/>
        <v>0</v>
      </c>
      <c r="L40" s="39">
        <f t="shared" si="5"/>
        <v>0</v>
      </c>
      <c r="M40" s="39">
        <f t="shared" si="5"/>
        <v>0</v>
      </c>
      <c r="N40" s="39">
        <f t="shared" si="5"/>
        <v>0</v>
      </c>
      <c r="O40" s="39">
        <f t="shared" si="5"/>
        <v>0</v>
      </c>
      <c r="P40" s="39">
        <f t="shared" si="5"/>
        <v>0</v>
      </c>
      <c r="Q40" s="39">
        <f t="shared" si="5"/>
        <v>0</v>
      </c>
      <c r="R40" s="39">
        <f t="shared" si="5"/>
        <v>0</v>
      </c>
      <c r="S40" s="39">
        <f t="shared" si="5"/>
        <v>0</v>
      </c>
    </row>
    <row r="41" spans="1:19" s="389" customFormat="1" ht="31.5" x14ac:dyDescent="0.25">
      <c r="A41" s="14" t="s">
        <v>45</v>
      </c>
      <c r="B41" s="16" t="s">
        <v>46</v>
      </c>
      <c r="C41" s="387"/>
      <c r="D41" s="387">
        <f t="shared" ref="D41:S41" si="6">D42</f>
        <v>0</v>
      </c>
      <c r="E41" s="387">
        <f t="shared" si="6"/>
        <v>0</v>
      </c>
      <c r="F41" s="387">
        <f t="shared" si="6"/>
        <v>0</v>
      </c>
      <c r="G41" s="387">
        <f t="shared" si="6"/>
        <v>0</v>
      </c>
      <c r="H41" s="387">
        <f t="shared" si="6"/>
        <v>0</v>
      </c>
      <c r="I41" s="387">
        <f t="shared" si="6"/>
        <v>0</v>
      </c>
      <c r="J41" s="387">
        <f t="shared" si="6"/>
        <v>0</v>
      </c>
      <c r="K41" s="387">
        <f t="shared" si="6"/>
        <v>0</v>
      </c>
      <c r="L41" s="387">
        <f t="shared" si="6"/>
        <v>0</v>
      </c>
      <c r="M41" s="387">
        <f t="shared" si="6"/>
        <v>0</v>
      </c>
      <c r="N41" s="387">
        <f t="shared" si="6"/>
        <v>0</v>
      </c>
      <c r="O41" s="387">
        <f t="shared" si="6"/>
        <v>0</v>
      </c>
      <c r="P41" s="387">
        <f t="shared" si="6"/>
        <v>0</v>
      </c>
      <c r="Q41" s="387">
        <f t="shared" si="6"/>
        <v>0</v>
      </c>
      <c r="R41" s="387">
        <f t="shared" si="6"/>
        <v>0</v>
      </c>
      <c r="S41" s="387">
        <f t="shared" si="6"/>
        <v>0</v>
      </c>
    </row>
    <row r="42" spans="1:19" s="389" customFormat="1" ht="31.5" x14ac:dyDescent="0.25">
      <c r="A42" s="14" t="s">
        <v>47</v>
      </c>
      <c r="B42" s="391" t="s">
        <v>916</v>
      </c>
      <c r="C42" s="387" t="s">
        <v>901</v>
      </c>
      <c r="D42" s="387">
        <v>0</v>
      </c>
      <c r="E42" s="387">
        <v>0</v>
      </c>
      <c r="F42" s="387">
        <v>0</v>
      </c>
      <c r="G42" s="387">
        <v>0</v>
      </c>
      <c r="H42" s="387">
        <v>0</v>
      </c>
      <c r="I42" s="387">
        <v>0</v>
      </c>
      <c r="J42" s="387">
        <v>0</v>
      </c>
      <c r="K42" s="387">
        <v>0</v>
      </c>
      <c r="L42" s="387">
        <v>0</v>
      </c>
      <c r="M42" s="387">
        <v>0</v>
      </c>
      <c r="N42" s="387">
        <v>0</v>
      </c>
      <c r="O42" s="387">
        <v>0</v>
      </c>
      <c r="P42" s="387">
        <v>0</v>
      </c>
      <c r="Q42" s="387">
        <v>0</v>
      </c>
      <c r="R42" s="387">
        <v>0</v>
      </c>
      <c r="S42" s="387">
        <v>0</v>
      </c>
    </row>
    <row r="43" spans="1:19" s="389" customFormat="1" ht="31.5" x14ac:dyDescent="0.25">
      <c r="A43" s="14" t="s">
        <v>679</v>
      </c>
      <c r="B43" s="391" t="s">
        <v>915</v>
      </c>
      <c r="C43" s="387" t="s">
        <v>902</v>
      </c>
      <c r="D43" s="387"/>
      <c r="E43" s="387">
        <v>0</v>
      </c>
      <c r="F43" s="387">
        <v>0</v>
      </c>
      <c r="G43" s="387">
        <v>0</v>
      </c>
      <c r="H43" s="387">
        <v>0</v>
      </c>
      <c r="I43" s="387">
        <v>0</v>
      </c>
      <c r="J43" s="387">
        <v>0</v>
      </c>
      <c r="K43" s="387">
        <v>0</v>
      </c>
      <c r="L43" s="387">
        <v>0</v>
      </c>
      <c r="M43" s="387">
        <v>0</v>
      </c>
      <c r="N43" s="387">
        <v>0</v>
      </c>
      <c r="O43" s="387">
        <v>0</v>
      </c>
      <c r="P43" s="387">
        <v>0</v>
      </c>
      <c r="Q43" s="387">
        <v>0</v>
      </c>
      <c r="R43" s="387">
        <v>0</v>
      </c>
      <c r="S43" s="387">
        <v>0</v>
      </c>
    </row>
    <row r="44" spans="1:19" ht="31.5" x14ac:dyDescent="0.25">
      <c r="A44" s="14" t="s">
        <v>115</v>
      </c>
      <c r="B44" s="16" t="s">
        <v>116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</row>
    <row r="45" spans="1:19" s="35" customFormat="1" ht="31.5" x14ac:dyDescent="0.25">
      <c r="A45" s="33" t="s">
        <v>48</v>
      </c>
      <c r="B45" s="34" t="s">
        <v>49</v>
      </c>
      <c r="C45" s="39"/>
      <c r="D45" s="39">
        <f t="shared" ref="D45:S45" si="7">D46</f>
        <v>0</v>
      </c>
      <c r="E45" s="39">
        <f t="shared" si="7"/>
        <v>0</v>
      </c>
      <c r="F45" s="39">
        <f t="shared" si="7"/>
        <v>0</v>
      </c>
      <c r="G45" s="39">
        <f t="shared" si="7"/>
        <v>0</v>
      </c>
      <c r="H45" s="39">
        <f t="shared" si="7"/>
        <v>0</v>
      </c>
      <c r="I45" s="39">
        <f t="shared" si="7"/>
        <v>0</v>
      </c>
      <c r="J45" s="39">
        <f t="shared" si="7"/>
        <v>0</v>
      </c>
      <c r="K45" s="39">
        <f t="shared" si="7"/>
        <v>0.65</v>
      </c>
      <c r="L45" s="39">
        <f t="shared" si="7"/>
        <v>0</v>
      </c>
      <c r="M45" s="39">
        <f t="shared" si="7"/>
        <v>0</v>
      </c>
      <c r="N45" s="39">
        <f t="shared" si="7"/>
        <v>0</v>
      </c>
      <c r="O45" s="39">
        <f t="shared" si="7"/>
        <v>4.87</v>
      </c>
      <c r="P45" s="39">
        <f t="shared" si="7"/>
        <v>0</v>
      </c>
      <c r="Q45" s="39">
        <f t="shared" si="7"/>
        <v>0</v>
      </c>
      <c r="R45" s="39">
        <f t="shared" si="7"/>
        <v>0</v>
      </c>
      <c r="S45" s="39">
        <f t="shared" si="7"/>
        <v>0</v>
      </c>
    </row>
    <row r="46" spans="1:19" x14ac:dyDescent="0.25">
      <c r="A46" s="14" t="s">
        <v>75</v>
      </c>
      <c r="B46" s="16" t="s">
        <v>76</v>
      </c>
      <c r="C46" s="40"/>
      <c r="D46" s="40">
        <f t="shared" ref="D46:S46" si="8">D50</f>
        <v>0</v>
      </c>
      <c r="E46" s="40">
        <f t="shared" si="8"/>
        <v>0</v>
      </c>
      <c r="F46" s="40">
        <f t="shared" si="8"/>
        <v>0</v>
      </c>
      <c r="G46" s="40">
        <f t="shared" si="8"/>
        <v>0</v>
      </c>
      <c r="H46" s="40">
        <f t="shared" si="8"/>
        <v>0</v>
      </c>
      <c r="I46" s="40">
        <f t="shared" si="8"/>
        <v>0</v>
      </c>
      <c r="J46" s="40">
        <f t="shared" si="8"/>
        <v>0</v>
      </c>
      <c r="K46" s="40">
        <f t="shared" ref="K46:N46" si="9">SUM(K47:K50)</f>
        <v>0.65</v>
      </c>
      <c r="L46" s="40">
        <f t="shared" si="9"/>
        <v>0</v>
      </c>
      <c r="M46" s="40">
        <f t="shared" si="9"/>
        <v>0</v>
      </c>
      <c r="N46" s="40">
        <f t="shared" si="9"/>
        <v>0</v>
      </c>
      <c r="O46" s="40">
        <f>SUM(O47:O50)</f>
        <v>4.87</v>
      </c>
      <c r="P46" s="40">
        <f t="shared" si="8"/>
        <v>0</v>
      </c>
      <c r="Q46" s="40">
        <f t="shared" si="8"/>
        <v>0</v>
      </c>
      <c r="R46" s="40">
        <f t="shared" si="8"/>
        <v>0</v>
      </c>
      <c r="S46" s="40">
        <f t="shared" si="8"/>
        <v>0</v>
      </c>
    </row>
    <row r="47" spans="1:19" s="389" customFormat="1" ht="47.25" x14ac:dyDescent="0.25">
      <c r="A47" s="14" t="s">
        <v>77</v>
      </c>
      <c r="B47" s="16" t="s">
        <v>917</v>
      </c>
      <c r="C47" s="387" t="s">
        <v>903</v>
      </c>
      <c r="D47" s="387"/>
      <c r="E47" s="387"/>
      <c r="F47" s="387"/>
      <c r="G47" s="387"/>
      <c r="H47" s="387"/>
      <c r="I47" s="387"/>
      <c r="J47" s="387"/>
      <c r="K47" s="387"/>
      <c r="L47" s="387"/>
      <c r="M47" s="387"/>
      <c r="N47" s="387"/>
      <c r="O47" s="387"/>
      <c r="P47" s="387"/>
      <c r="Q47" s="387"/>
      <c r="R47" s="387"/>
      <c r="S47" s="387"/>
    </row>
    <row r="48" spans="1:19" s="389" customFormat="1" ht="47.25" x14ac:dyDescent="0.25">
      <c r="A48" s="14" t="s">
        <v>864</v>
      </c>
      <c r="B48" s="16" t="s">
        <v>918</v>
      </c>
      <c r="C48" s="387" t="s">
        <v>905</v>
      </c>
      <c r="D48" s="387"/>
      <c r="E48" s="387"/>
      <c r="F48" s="387"/>
      <c r="G48" s="387"/>
      <c r="H48" s="387"/>
      <c r="I48" s="387"/>
      <c r="J48" s="387"/>
      <c r="K48" s="387">
        <v>0.4</v>
      </c>
      <c r="L48" s="387"/>
      <c r="M48" s="387"/>
      <c r="N48" s="387"/>
      <c r="O48" s="387">
        <v>3</v>
      </c>
      <c r="P48" s="387"/>
      <c r="Q48" s="387"/>
      <c r="R48" s="387"/>
      <c r="S48" s="387"/>
    </row>
    <row r="49" spans="1:19" s="389" customFormat="1" ht="47.25" x14ac:dyDescent="0.25">
      <c r="A49" s="14" t="s">
        <v>875</v>
      </c>
      <c r="B49" s="16" t="s">
        <v>919</v>
      </c>
      <c r="C49" s="387" t="s">
        <v>906</v>
      </c>
      <c r="D49" s="387"/>
      <c r="E49" s="387"/>
      <c r="F49" s="387"/>
      <c r="G49" s="387"/>
      <c r="H49" s="387"/>
      <c r="I49" s="387"/>
      <c r="J49" s="387"/>
      <c r="K49" s="387">
        <v>0.25</v>
      </c>
      <c r="L49" s="387"/>
      <c r="M49" s="387"/>
      <c r="N49" s="387"/>
      <c r="O49" s="387">
        <v>1.87</v>
      </c>
      <c r="P49" s="387"/>
      <c r="Q49" s="387"/>
      <c r="R49" s="387"/>
      <c r="S49" s="387"/>
    </row>
    <row r="50" spans="1:19" s="389" customFormat="1" ht="31.5" x14ac:dyDescent="0.25">
      <c r="A50" s="448" t="s">
        <v>876</v>
      </c>
      <c r="B50" s="558" t="s">
        <v>920</v>
      </c>
      <c r="C50" s="557" t="s">
        <v>907</v>
      </c>
      <c r="D50" s="557">
        <v>0</v>
      </c>
      <c r="E50" s="557">
        <v>0</v>
      </c>
      <c r="F50" s="557">
        <v>0</v>
      </c>
      <c r="G50" s="557">
        <v>0</v>
      </c>
      <c r="H50" s="557">
        <v>0</v>
      </c>
      <c r="I50" s="557">
        <v>0</v>
      </c>
      <c r="J50" s="557">
        <v>0</v>
      </c>
      <c r="K50" s="557">
        <v>0</v>
      </c>
      <c r="L50" s="557">
        <v>0</v>
      </c>
      <c r="M50" s="557">
        <v>0</v>
      </c>
      <c r="N50" s="557">
        <v>0</v>
      </c>
      <c r="O50" s="557">
        <v>0</v>
      </c>
      <c r="P50" s="557">
        <v>0</v>
      </c>
      <c r="Q50" s="557">
        <v>0</v>
      </c>
      <c r="R50" s="557">
        <v>0</v>
      </c>
      <c r="S50" s="557">
        <v>0</v>
      </c>
    </row>
    <row r="51" spans="1:19" ht="31.5" x14ac:dyDescent="0.25">
      <c r="A51" s="14" t="s">
        <v>117</v>
      </c>
      <c r="B51" s="16" t="s">
        <v>118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</row>
    <row r="52" spans="1:19" s="35" customFormat="1" ht="31.5" x14ac:dyDescent="0.25">
      <c r="A52" s="33" t="s">
        <v>119</v>
      </c>
      <c r="B52" s="34" t="s">
        <v>120</v>
      </c>
      <c r="C52" s="39">
        <f>C57+C59</f>
        <v>0</v>
      </c>
      <c r="D52" s="39">
        <f t="shared" ref="D52:S52" si="10">D57+D59</f>
        <v>0</v>
      </c>
      <c r="E52" s="39">
        <f t="shared" si="10"/>
        <v>0</v>
      </c>
      <c r="F52" s="39">
        <f t="shared" si="10"/>
        <v>0</v>
      </c>
      <c r="G52" s="39">
        <f t="shared" si="10"/>
        <v>0</v>
      </c>
      <c r="H52" s="39">
        <f t="shared" si="10"/>
        <v>0</v>
      </c>
      <c r="I52" s="39">
        <f t="shared" si="10"/>
        <v>0</v>
      </c>
      <c r="J52" s="39">
        <f t="shared" si="10"/>
        <v>0</v>
      </c>
      <c r="K52" s="39">
        <f t="shared" si="10"/>
        <v>0</v>
      </c>
      <c r="L52" s="39">
        <f t="shared" si="10"/>
        <v>0</v>
      </c>
      <c r="M52" s="39">
        <f t="shared" si="10"/>
        <v>0</v>
      </c>
      <c r="N52" s="39">
        <f t="shared" si="10"/>
        <v>0</v>
      </c>
      <c r="O52" s="39">
        <f t="shared" si="10"/>
        <v>0</v>
      </c>
      <c r="P52" s="39">
        <f t="shared" si="10"/>
        <v>0</v>
      </c>
      <c r="Q52" s="39">
        <f t="shared" si="10"/>
        <v>0</v>
      </c>
      <c r="R52" s="39">
        <f t="shared" si="10"/>
        <v>0</v>
      </c>
      <c r="S52" s="39">
        <f t="shared" si="10"/>
        <v>0</v>
      </c>
    </row>
    <row r="53" spans="1:19" ht="31.5" hidden="1" outlineLevel="1" x14ac:dyDescent="0.25">
      <c r="A53" s="14" t="s">
        <v>121</v>
      </c>
      <c r="B53" s="16" t="s">
        <v>122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1:19" ht="31.5" hidden="1" outlineLevel="1" x14ac:dyDescent="0.25">
      <c r="A54" s="14" t="s">
        <v>123</v>
      </c>
      <c r="B54" s="16" t="s">
        <v>50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1:19" hidden="1" outlineLevel="1" x14ac:dyDescent="0.25">
      <c r="A55" s="14" t="s">
        <v>51</v>
      </c>
      <c r="B55" s="16" t="s">
        <v>52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1:19" ht="31.5" hidden="1" outlineLevel="1" x14ac:dyDescent="0.25">
      <c r="A56" s="14" t="s">
        <v>53</v>
      </c>
      <c r="B56" s="16" t="s">
        <v>54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1:19" ht="31.5" collapsed="1" x14ac:dyDescent="0.25">
      <c r="A57" s="14" t="s">
        <v>55</v>
      </c>
      <c r="B57" s="16" t="s">
        <v>56</v>
      </c>
      <c r="C57" s="40">
        <f>C58</f>
        <v>0</v>
      </c>
      <c r="D57" s="40">
        <f t="shared" ref="D57:S57" si="11">D58</f>
        <v>0</v>
      </c>
      <c r="E57" s="40">
        <f t="shared" si="11"/>
        <v>0</v>
      </c>
      <c r="F57" s="40">
        <f t="shared" si="11"/>
        <v>0</v>
      </c>
      <c r="G57" s="40">
        <f t="shared" si="11"/>
        <v>0</v>
      </c>
      <c r="H57" s="40">
        <f t="shared" si="11"/>
        <v>0</v>
      </c>
      <c r="I57" s="40">
        <f t="shared" si="11"/>
        <v>0</v>
      </c>
      <c r="J57" s="40">
        <f t="shared" si="11"/>
        <v>0</v>
      </c>
      <c r="K57" s="40">
        <f t="shared" si="11"/>
        <v>0</v>
      </c>
      <c r="L57" s="40">
        <f t="shared" si="11"/>
        <v>0</v>
      </c>
      <c r="M57" s="40">
        <f t="shared" si="11"/>
        <v>0</v>
      </c>
      <c r="N57" s="40">
        <f t="shared" si="11"/>
        <v>0</v>
      </c>
      <c r="O57" s="40">
        <f t="shared" si="11"/>
        <v>0</v>
      </c>
      <c r="P57" s="40">
        <f t="shared" si="11"/>
        <v>0</v>
      </c>
      <c r="Q57" s="40">
        <f t="shared" si="11"/>
        <v>0</v>
      </c>
      <c r="R57" s="40">
        <f t="shared" si="11"/>
        <v>0</v>
      </c>
      <c r="S57" s="40">
        <f t="shared" si="11"/>
        <v>0</v>
      </c>
    </row>
    <row r="58" spans="1:19" s="389" customFormat="1" x14ac:dyDescent="0.25">
      <c r="A58" s="14"/>
      <c r="B58" s="16"/>
      <c r="C58" s="387"/>
      <c r="D58" s="387"/>
      <c r="E58" s="387"/>
      <c r="F58" s="387"/>
      <c r="G58" s="387"/>
      <c r="H58" s="387"/>
      <c r="I58" s="387"/>
      <c r="J58" s="387"/>
      <c r="K58" s="387"/>
      <c r="L58" s="387"/>
      <c r="M58" s="387"/>
      <c r="N58" s="387"/>
      <c r="O58" s="387"/>
      <c r="P58" s="387"/>
      <c r="Q58" s="387"/>
      <c r="R58" s="387"/>
      <c r="S58" s="387"/>
    </row>
    <row r="59" spans="1:19" ht="31.5" hidden="1" outlineLevel="1" x14ac:dyDescent="0.25">
      <c r="A59" s="14" t="s">
        <v>57</v>
      </c>
      <c r="B59" s="16" t="s">
        <v>58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</row>
    <row r="60" spans="1:19" ht="31.5" hidden="1" outlineLevel="1" x14ac:dyDescent="0.25">
      <c r="A60" s="14" t="s">
        <v>59</v>
      </c>
      <c r="B60" s="16" t="s">
        <v>60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</row>
    <row r="61" spans="1:19" ht="31.5" hidden="1" outlineLevel="1" x14ac:dyDescent="0.25">
      <c r="A61" s="14" t="s">
        <v>61</v>
      </c>
      <c r="B61" s="16" t="s">
        <v>62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</row>
    <row r="62" spans="1:19" s="25" customFormat="1" ht="31.5" hidden="1" outlineLevel="1" x14ac:dyDescent="0.25">
      <c r="A62" s="22" t="s">
        <v>63</v>
      </c>
      <c r="B62" s="23" t="s">
        <v>64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</row>
    <row r="63" spans="1:19" hidden="1" outlineLevel="1" x14ac:dyDescent="0.25">
      <c r="A63" s="14" t="s">
        <v>65</v>
      </c>
      <c r="B63" s="16" t="s">
        <v>66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</row>
    <row r="64" spans="1:19" ht="31.5" hidden="1" outlineLevel="1" x14ac:dyDescent="0.25">
      <c r="A64" s="14" t="s">
        <v>67</v>
      </c>
      <c r="B64" s="16" t="s">
        <v>68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</row>
    <row r="65" spans="1:19" s="28" customFormat="1" ht="47.25" hidden="1" outlineLevel="1" collapsed="1" x14ac:dyDescent="0.25">
      <c r="A65" s="20" t="s">
        <v>69</v>
      </c>
      <c r="B65" s="32" t="s">
        <v>70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</row>
    <row r="66" spans="1:19" s="25" customFormat="1" ht="31.5" hidden="1" outlineLevel="1" x14ac:dyDescent="0.25">
      <c r="A66" s="22" t="s">
        <v>71</v>
      </c>
      <c r="B66" s="23" t="s">
        <v>72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</row>
    <row r="67" spans="1:19" s="25" customFormat="1" ht="31.5" hidden="1" outlineLevel="1" x14ac:dyDescent="0.25">
      <c r="A67" s="22" t="s">
        <v>73</v>
      </c>
      <c r="B67" s="23" t="s">
        <v>74</v>
      </c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</row>
    <row r="68" spans="1:19" s="28" customFormat="1" collapsed="1" x14ac:dyDescent="0.25">
      <c r="A68" s="20" t="s">
        <v>680</v>
      </c>
      <c r="B68" s="32" t="s">
        <v>681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</row>
    <row r="69" spans="1:19" s="388" customFormat="1" ht="31.5" x14ac:dyDescent="0.25">
      <c r="A69" s="385" t="s">
        <v>682</v>
      </c>
      <c r="B69" s="386" t="s">
        <v>683</v>
      </c>
      <c r="C69" s="387" t="s">
        <v>904</v>
      </c>
      <c r="D69" s="387">
        <v>0</v>
      </c>
      <c r="E69" s="387">
        <v>0</v>
      </c>
      <c r="F69" s="387">
        <v>0</v>
      </c>
      <c r="G69" s="387">
        <v>0</v>
      </c>
      <c r="H69" s="387">
        <v>0</v>
      </c>
      <c r="I69" s="387">
        <v>0</v>
      </c>
      <c r="J69" s="387">
        <v>0</v>
      </c>
      <c r="K69" s="387">
        <v>0</v>
      </c>
      <c r="L69" s="387">
        <v>0</v>
      </c>
      <c r="M69" s="387">
        <v>0</v>
      </c>
      <c r="N69" s="387">
        <v>0</v>
      </c>
      <c r="O69" s="387">
        <v>0</v>
      </c>
      <c r="P69" s="387">
        <v>0</v>
      </c>
      <c r="Q69" s="387">
        <v>0</v>
      </c>
      <c r="R69" s="387">
        <v>0</v>
      </c>
      <c r="S69" s="387">
        <v>0</v>
      </c>
    </row>
    <row r="70" spans="1:19" s="388" customFormat="1" x14ac:dyDescent="0.25">
      <c r="A70" s="555" t="s">
        <v>1524</v>
      </c>
      <c r="B70" s="556" t="s">
        <v>1528</v>
      </c>
      <c r="C70" s="557" t="s">
        <v>1525</v>
      </c>
      <c r="D70" s="557">
        <v>0</v>
      </c>
      <c r="E70" s="557">
        <v>0</v>
      </c>
      <c r="F70" s="557">
        <v>0</v>
      </c>
      <c r="G70" s="557">
        <v>0</v>
      </c>
      <c r="H70" s="557">
        <v>0</v>
      </c>
      <c r="I70" s="557">
        <v>0</v>
      </c>
      <c r="J70" s="557">
        <v>0</v>
      </c>
      <c r="K70" s="557">
        <v>0</v>
      </c>
      <c r="L70" s="557">
        <v>0</v>
      </c>
      <c r="M70" s="557">
        <v>0</v>
      </c>
      <c r="N70" s="557">
        <v>0</v>
      </c>
      <c r="O70" s="557">
        <v>0</v>
      </c>
      <c r="P70" s="557">
        <v>0</v>
      </c>
      <c r="Q70" s="557">
        <v>0</v>
      </c>
      <c r="R70" s="557">
        <v>0</v>
      </c>
      <c r="S70" s="557">
        <v>0</v>
      </c>
    </row>
    <row r="74" spans="1:19" s="1" customFormat="1" ht="15" x14ac:dyDescent="0.2">
      <c r="B74" s="12" t="s">
        <v>79</v>
      </c>
      <c r="C74" s="13"/>
      <c r="D74" s="13"/>
      <c r="E74" s="13" t="s">
        <v>1526</v>
      </c>
    </row>
  </sheetData>
  <mergeCells count="23">
    <mergeCell ref="D14:E14"/>
    <mergeCell ref="R14:S14"/>
    <mergeCell ref="F14:G14"/>
    <mergeCell ref="H14:I14"/>
    <mergeCell ref="J14:K14"/>
    <mergeCell ref="L14:M14"/>
    <mergeCell ref="N14:O14"/>
    <mergeCell ref="P14:Q14"/>
    <mergeCell ref="A9:S9"/>
    <mergeCell ref="A1:S1"/>
    <mergeCell ref="A2:S2"/>
    <mergeCell ref="A4:S4"/>
    <mergeCell ref="A5:S5"/>
    <mergeCell ref="A7:S7"/>
    <mergeCell ref="A10:S10"/>
    <mergeCell ref="A11:S11"/>
    <mergeCell ref="A12:A15"/>
    <mergeCell ref="B12:B15"/>
    <mergeCell ref="C12:C15"/>
    <mergeCell ref="D12:S12"/>
    <mergeCell ref="D13:I13"/>
    <mergeCell ref="J13:O13"/>
    <mergeCell ref="P13:S13"/>
  </mergeCells>
  <pageMargins left="0.7" right="0.7" top="0.75" bottom="0.75" header="0.3" footer="0.3"/>
  <pageSetup paperSize="9" scale="5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N79"/>
  <sheetViews>
    <sheetView tabSelected="1" topLeftCell="AO2" zoomScale="75" zoomScaleNormal="75" workbookViewId="0">
      <selection activeCell="BL15" sqref="BL15:BM15"/>
    </sheetView>
  </sheetViews>
  <sheetFormatPr defaultColWidth="8.85546875" defaultRowHeight="15.75" outlineLevelRow="1" outlineLevelCol="1" x14ac:dyDescent="0.25"/>
  <cols>
    <col min="1" max="1" width="10" style="15" customWidth="1"/>
    <col min="2" max="2" width="75.42578125" customWidth="1"/>
    <col min="3" max="3" width="19.28515625" customWidth="1" outlineLevel="1"/>
    <col min="4" max="4" width="13.140625" customWidth="1" outlineLevel="1"/>
    <col min="5" max="5" width="14" style="50" customWidth="1" outlineLevel="1"/>
    <col min="6" max="6" width="7.7109375" style="50" customWidth="1" outlineLevel="1"/>
    <col min="7" max="7" width="10.85546875" customWidth="1" outlineLevel="1"/>
    <col min="8" max="9" width="10.7109375" customWidth="1" outlineLevel="1"/>
    <col min="10" max="10" width="16" style="55" customWidth="1" outlineLevel="1"/>
    <col min="11" max="12" width="11" customWidth="1" outlineLevel="1"/>
    <col min="13" max="13" width="15.85546875" style="55" customWidth="1" outlineLevel="1"/>
    <col min="14" max="14" width="19.140625" customWidth="1" outlineLevel="1"/>
    <col min="15" max="15" width="19.42578125" customWidth="1" outlineLevel="1"/>
    <col min="16" max="19" width="11.7109375" customWidth="1" outlineLevel="1"/>
    <col min="20" max="20" width="10.7109375" customWidth="1" outlineLevel="1"/>
    <col min="21" max="21" width="11" customWidth="1" outlineLevel="1"/>
    <col min="22" max="24" width="8.42578125" customWidth="1" outlineLevel="1"/>
    <col min="25" max="25" width="11" customWidth="1" outlineLevel="1"/>
    <col min="26" max="27" width="8.42578125" customWidth="1" outlineLevel="1"/>
    <col min="28" max="28" width="11" customWidth="1" outlineLevel="1"/>
    <col min="29" max="29" width="9.7109375" customWidth="1" outlineLevel="1"/>
    <col min="30" max="30" width="9.42578125" customWidth="1" outlineLevel="1"/>
    <col min="31" max="32" width="8.42578125" customWidth="1" outlineLevel="1"/>
    <col min="33" max="33" width="14" customWidth="1" outlineLevel="1"/>
    <col min="34" max="34" width="9.7109375" customWidth="1" outlineLevel="1"/>
    <col min="35" max="35" width="11" customWidth="1" outlineLevel="1"/>
    <col min="36" max="37" width="8.42578125" customWidth="1" outlineLevel="1"/>
    <col min="38" max="38" width="11" customWidth="1" outlineLevel="1"/>
    <col min="39" max="39" width="9.7109375" customWidth="1" outlineLevel="1"/>
    <col min="40" max="40" width="10.42578125" customWidth="1" outlineLevel="1"/>
    <col min="41" max="42" width="8.42578125" customWidth="1" outlineLevel="1"/>
    <col min="43" max="43" width="11" customWidth="1" outlineLevel="1"/>
    <col min="44" max="44" width="9.7109375" customWidth="1" outlineLevel="1"/>
    <col min="45" max="45" width="11.140625" customWidth="1" outlineLevel="1"/>
    <col min="46" max="47" width="8.42578125" customWidth="1" outlineLevel="1"/>
    <col min="48" max="48" width="10" customWidth="1" outlineLevel="1"/>
    <col min="49" max="49" width="9.7109375" customWidth="1" outlineLevel="1"/>
    <col min="50" max="50" width="11.85546875" customWidth="1" outlineLevel="1"/>
    <col min="51" max="52" width="8.42578125" customWidth="1" outlineLevel="1"/>
    <col min="53" max="54" width="11.140625" customWidth="1" outlineLevel="1"/>
    <col min="55" max="55" width="9.7109375" customWidth="1" outlineLevel="1"/>
    <col min="56" max="56" width="10.7109375" bestFit="1" customWidth="1"/>
    <col min="57" max="58" width="8.42578125" bestFit="1" customWidth="1"/>
    <col min="59" max="59" width="10.7109375" bestFit="1" customWidth="1"/>
    <col min="60" max="60" width="11.85546875" customWidth="1"/>
    <col min="61" max="61" width="11" bestFit="1" customWidth="1"/>
    <col min="62" max="63" width="8.42578125" bestFit="1" customWidth="1"/>
    <col min="64" max="64" width="11" bestFit="1" customWidth="1"/>
    <col min="65" max="65" width="14" bestFit="1" customWidth="1"/>
    <col min="66" max="66" width="18.85546875" customWidth="1"/>
  </cols>
  <sheetData>
    <row r="1" spans="1:66" ht="18.75" x14ac:dyDescent="0.25">
      <c r="A1" s="614" t="s">
        <v>127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614"/>
      <c r="Q1" s="614"/>
      <c r="R1" s="614"/>
      <c r="S1" s="614"/>
      <c r="T1" s="614"/>
      <c r="U1" s="614"/>
      <c r="V1" s="614"/>
      <c r="W1" s="614"/>
      <c r="X1" s="614"/>
    </row>
    <row r="2" spans="1:66" ht="18.75" x14ac:dyDescent="0.3">
      <c r="A2" s="615"/>
      <c r="B2" s="615"/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5"/>
      <c r="O2" s="615"/>
      <c r="P2" s="615"/>
      <c r="Q2" s="615"/>
      <c r="R2" s="615"/>
      <c r="S2" s="615"/>
      <c r="T2" s="615"/>
      <c r="U2" s="615"/>
      <c r="V2" s="615"/>
      <c r="W2" s="615"/>
      <c r="X2" s="615"/>
    </row>
    <row r="3" spans="1:66" ht="18.75" x14ac:dyDescent="0.25">
      <c r="A3" s="588" t="s">
        <v>128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  <c r="U3" s="588"/>
      <c r="V3" s="588"/>
      <c r="W3" s="588"/>
      <c r="X3" s="588"/>
    </row>
    <row r="4" spans="1:66" x14ac:dyDescent="0.25">
      <c r="A4" s="591" t="s">
        <v>129</v>
      </c>
      <c r="B4" s="591"/>
      <c r="C4" s="591"/>
      <c r="D4" s="591"/>
      <c r="E4" s="591"/>
      <c r="F4" s="591"/>
      <c r="G4" s="591"/>
      <c r="H4" s="591"/>
      <c r="I4" s="591"/>
      <c r="J4" s="591"/>
      <c r="K4" s="591"/>
      <c r="L4" s="591"/>
      <c r="M4" s="591"/>
      <c r="N4" s="591"/>
      <c r="O4" s="591"/>
      <c r="P4" s="591"/>
      <c r="Q4" s="591"/>
      <c r="R4" s="591"/>
      <c r="S4" s="591"/>
      <c r="T4" s="591"/>
      <c r="U4" s="591"/>
      <c r="V4" s="591"/>
      <c r="W4" s="591"/>
      <c r="X4" s="591"/>
    </row>
    <row r="5" spans="1:66" x14ac:dyDescent="0.25">
      <c r="A5" s="593"/>
      <c r="B5" s="593"/>
      <c r="C5" s="593"/>
      <c r="D5" s="593"/>
      <c r="E5" s="593"/>
      <c r="F5" s="593"/>
      <c r="G5" s="593"/>
      <c r="H5" s="593"/>
      <c r="I5" s="593"/>
      <c r="J5" s="593"/>
      <c r="K5" s="593"/>
      <c r="L5" s="593"/>
      <c r="M5" s="593"/>
      <c r="N5" s="593"/>
      <c r="O5" s="593"/>
      <c r="P5" s="593"/>
      <c r="Q5" s="593"/>
      <c r="R5" s="593"/>
      <c r="S5" s="593"/>
      <c r="T5" s="593"/>
      <c r="U5" s="593"/>
      <c r="V5" s="593"/>
      <c r="W5" s="593"/>
      <c r="X5" s="593"/>
    </row>
    <row r="6" spans="1:66" ht="18.75" x14ac:dyDescent="0.3">
      <c r="A6" s="592" t="s">
        <v>1530</v>
      </c>
      <c r="B6" s="592"/>
      <c r="C6" s="592"/>
      <c r="D6" s="592"/>
      <c r="E6" s="592"/>
      <c r="F6" s="592"/>
      <c r="G6" s="592"/>
      <c r="H6" s="592"/>
      <c r="I6" s="592"/>
      <c r="J6" s="592"/>
      <c r="K6" s="592"/>
      <c r="L6" s="592"/>
      <c r="M6" s="592"/>
      <c r="N6" s="592"/>
      <c r="O6" s="592"/>
      <c r="P6" s="592"/>
      <c r="Q6" s="592"/>
      <c r="R6" s="592"/>
      <c r="S6" s="592"/>
      <c r="T6" s="592"/>
      <c r="U6" s="592"/>
      <c r="V6" s="592"/>
      <c r="W6" s="592"/>
      <c r="X6" s="592"/>
    </row>
    <row r="7" spans="1:66" ht="18.75" x14ac:dyDescent="0.25">
      <c r="A7" s="614"/>
      <c r="B7" s="614"/>
      <c r="C7" s="614"/>
      <c r="D7" s="614"/>
      <c r="E7" s="614"/>
      <c r="F7" s="614"/>
      <c r="G7" s="614"/>
      <c r="H7" s="614"/>
      <c r="I7" s="614"/>
      <c r="J7" s="614"/>
      <c r="K7" s="614"/>
      <c r="L7" s="614"/>
      <c r="M7" s="614"/>
      <c r="N7" s="614"/>
      <c r="O7" s="614"/>
      <c r="P7" s="614"/>
      <c r="Q7" s="614"/>
      <c r="R7" s="614"/>
      <c r="S7" s="614"/>
      <c r="T7" s="614"/>
      <c r="U7" s="614"/>
      <c r="V7" s="614"/>
      <c r="W7" s="614"/>
      <c r="X7" s="614"/>
    </row>
    <row r="8" spans="1:66" ht="18.75" x14ac:dyDescent="0.3">
      <c r="A8" s="592" t="s">
        <v>1531</v>
      </c>
      <c r="B8" s="592"/>
      <c r="C8" s="592"/>
      <c r="D8" s="592"/>
      <c r="E8" s="592"/>
      <c r="F8" s="592"/>
      <c r="G8" s="592"/>
      <c r="H8" s="592"/>
      <c r="I8" s="592"/>
      <c r="J8" s="592"/>
      <c r="K8" s="592"/>
      <c r="L8" s="592"/>
      <c r="M8" s="592"/>
      <c r="N8" s="592"/>
      <c r="O8" s="592"/>
      <c r="P8" s="592"/>
      <c r="Q8" s="592"/>
      <c r="R8" s="592"/>
      <c r="S8" s="592"/>
      <c r="T8" s="592"/>
      <c r="U8" s="592"/>
      <c r="V8" s="592"/>
      <c r="W8" s="592"/>
      <c r="X8" s="592"/>
    </row>
    <row r="9" spans="1:66" ht="15.75" customHeight="1" x14ac:dyDescent="0.25">
      <c r="A9" s="593" t="s">
        <v>130</v>
      </c>
      <c r="B9" s="593"/>
      <c r="C9" s="593"/>
      <c r="D9" s="593"/>
      <c r="E9" s="593"/>
      <c r="F9" s="593"/>
      <c r="G9" s="593"/>
      <c r="H9" s="593"/>
      <c r="I9" s="593"/>
      <c r="J9" s="593"/>
      <c r="K9" s="593"/>
      <c r="L9" s="593"/>
      <c r="M9" s="593"/>
      <c r="N9" s="593"/>
      <c r="O9" s="593"/>
      <c r="P9" s="593"/>
      <c r="Q9" s="593"/>
      <c r="R9" s="593"/>
      <c r="S9" s="593"/>
      <c r="T9" s="593"/>
      <c r="U9" s="593"/>
      <c r="V9" s="593"/>
      <c r="W9" s="593"/>
      <c r="X9" s="593"/>
    </row>
    <row r="10" spans="1:66" ht="15.75" customHeight="1" x14ac:dyDescent="0.25">
      <c r="A10" s="41"/>
      <c r="B10" s="41"/>
      <c r="C10" s="41"/>
      <c r="D10" s="41"/>
      <c r="E10" s="46"/>
      <c r="F10" s="46"/>
      <c r="G10" s="41"/>
      <c r="H10" s="41"/>
      <c r="I10" s="41"/>
      <c r="J10" s="51"/>
      <c r="K10" s="41"/>
      <c r="L10" s="41"/>
      <c r="M10" s="5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</row>
    <row r="11" spans="1:66" ht="92.25" customHeight="1" x14ac:dyDescent="0.25">
      <c r="A11" s="600" t="s">
        <v>5</v>
      </c>
      <c r="B11" s="600" t="s">
        <v>6</v>
      </c>
      <c r="C11" s="600" t="s">
        <v>131</v>
      </c>
      <c r="D11" s="616" t="s">
        <v>132</v>
      </c>
      <c r="E11" s="616" t="s">
        <v>133</v>
      </c>
      <c r="F11" s="600" t="s">
        <v>134</v>
      </c>
      <c r="G11" s="600"/>
      <c r="H11" s="600" t="s">
        <v>135</v>
      </c>
      <c r="I11" s="600"/>
      <c r="J11" s="600"/>
      <c r="K11" s="600"/>
      <c r="L11" s="600"/>
      <c r="M11" s="600"/>
      <c r="N11" s="601" t="s">
        <v>136</v>
      </c>
      <c r="O11" s="604" t="s">
        <v>137</v>
      </c>
      <c r="P11" s="600" t="s">
        <v>138</v>
      </c>
      <c r="Q11" s="600"/>
      <c r="R11" s="600"/>
      <c r="S11" s="600"/>
      <c r="T11" s="600" t="s">
        <v>139</v>
      </c>
      <c r="U11" s="600"/>
      <c r="V11" s="607" t="s">
        <v>140</v>
      </c>
      <c r="W11" s="608"/>
      <c r="X11" s="609"/>
      <c r="Y11" s="597" t="s">
        <v>186</v>
      </c>
      <c r="Z11" s="598"/>
      <c r="AA11" s="598"/>
      <c r="AB11" s="598"/>
      <c r="AC11" s="598"/>
      <c r="AD11" s="598"/>
      <c r="AE11" s="598"/>
      <c r="AF11" s="598"/>
      <c r="AG11" s="598"/>
      <c r="AH11" s="598"/>
      <c r="AI11" s="598"/>
      <c r="AJ11" s="598"/>
      <c r="AK11" s="598"/>
      <c r="AL11" s="598"/>
      <c r="AM11" s="598"/>
      <c r="AN11" s="598"/>
      <c r="AO11" s="598"/>
      <c r="AP11" s="598"/>
      <c r="AQ11" s="598"/>
      <c r="AR11" s="598"/>
      <c r="AS11" s="598"/>
      <c r="AT11" s="598"/>
      <c r="AU11" s="598"/>
      <c r="AV11" s="598"/>
      <c r="AW11" s="598"/>
      <c r="AX11" s="598"/>
      <c r="AY11" s="598"/>
      <c r="AZ11" s="598"/>
      <c r="BA11" s="598"/>
      <c r="BB11" s="598"/>
      <c r="BC11" s="598"/>
      <c r="BD11" s="598"/>
      <c r="BE11" s="598"/>
      <c r="BF11" s="598"/>
      <c r="BG11" s="598"/>
      <c r="BH11" s="598"/>
      <c r="BI11" s="598"/>
      <c r="BJ11" s="598"/>
      <c r="BK11" s="598"/>
      <c r="BL11" s="598"/>
      <c r="BM11" s="599"/>
      <c r="BN11" s="604" t="s">
        <v>187</v>
      </c>
    </row>
    <row r="12" spans="1:66" ht="88.5" customHeight="1" x14ac:dyDescent="0.25">
      <c r="A12" s="600"/>
      <c r="B12" s="600"/>
      <c r="C12" s="600"/>
      <c r="D12" s="616"/>
      <c r="E12" s="616"/>
      <c r="F12" s="600"/>
      <c r="G12" s="600"/>
      <c r="H12" s="597" t="s">
        <v>685</v>
      </c>
      <c r="I12" s="598"/>
      <c r="J12" s="599"/>
      <c r="K12" s="610" t="s">
        <v>141</v>
      </c>
      <c r="L12" s="611"/>
      <c r="M12" s="612"/>
      <c r="N12" s="602"/>
      <c r="O12" s="605"/>
      <c r="P12" s="600" t="s">
        <v>685</v>
      </c>
      <c r="Q12" s="600"/>
      <c r="R12" s="600" t="s">
        <v>141</v>
      </c>
      <c r="S12" s="600"/>
      <c r="T12" s="600"/>
      <c r="U12" s="600"/>
      <c r="V12" s="610"/>
      <c r="W12" s="611"/>
      <c r="X12" s="612"/>
      <c r="Y12" s="597" t="s">
        <v>686</v>
      </c>
      <c r="Z12" s="598"/>
      <c r="AA12" s="598"/>
      <c r="AB12" s="598"/>
      <c r="AC12" s="599"/>
      <c r="AD12" s="597" t="s">
        <v>687</v>
      </c>
      <c r="AE12" s="598"/>
      <c r="AF12" s="598"/>
      <c r="AG12" s="598"/>
      <c r="AH12" s="599"/>
      <c r="AI12" s="597" t="s">
        <v>688</v>
      </c>
      <c r="AJ12" s="598"/>
      <c r="AK12" s="598"/>
      <c r="AL12" s="598"/>
      <c r="AM12" s="599"/>
      <c r="AN12" s="597" t="s">
        <v>689</v>
      </c>
      <c r="AO12" s="598"/>
      <c r="AP12" s="598"/>
      <c r="AQ12" s="598"/>
      <c r="AR12" s="599"/>
      <c r="AS12" s="597" t="s">
        <v>690</v>
      </c>
      <c r="AT12" s="598"/>
      <c r="AU12" s="598"/>
      <c r="AV12" s="598"/>
      <c r="AW12" s="599"/>
      <c r="AX12" s="597" t="s">
        <v>691</v>
      </c>
      <c r="AY12" s="598"/>
      <c r="AZ12" s="598"/>
      <c r="BA12" s="598"/>
      <c r="BB12" s="598"/>
      <c r="BC12" s="599"/>
      <c r="BD12" s="597" t="s">
        <v>692</v>
      </c>
      <c r="BE12" s="598"/>
      <c r="BF12" s="598"/>
      <c r="BG12" s="598"/>
      <c r="BH12" s="599"/>
      <c r="BI12" s="597" t="s">
        <v>189</v>
      </c>
      <c r="BJ12" s="598"/>
      <c r="BK12" s="598"/>
      <c r="BL12" s="598"/>
      <c r="BM12" s="599"/>
      <c r="BN12" s="605"/>
    </row>
    <row r="13" spans="1:66" ht="269.25" customHeight="1" x14ac:dyDescent="0.25">
      <c r="A13" s="600"/>
      <c r="B13" s="600"/>
      <c r="C13" s="600"/>
      <c r="D13" s="616"/>
      <c r="E13" s="616"/>
      <c r="F13" s="42" t="s">
        <v>684</v>
      </c>
      <c r="G13" s="43" t="s">
        <v>141</v>
      </c>
      <c r="H13" s="44" t="s">
        <v>142</v>
      </c>
      <c r="I13" s="44" t="s">
        <v>143</v>
      </c>
      <c r="J13" s="44" t="s">
        <v>144</v>
      </c>
      <c r="K13" s="44" t="s">
        <v>142</v>
      </c>
      <c r="L13" s="44" t="s">
        <v>143</v>
      </c>
      <c r="M13" s="180" t="s">
        <v>144</v>
      </c>
      <c r="N13" s="603"/>
      <c r="O13" s="606"/>
      <c r="P13" s="44" t="s">
        <v>145</v>
      </c>
      <c r="Q13" s="44" t="s">
        <v>146</v>
      </c>
      <c r="R13" s="44" t="s">
        <v>147</v>
      </c>
      <c r="S13" s="44" t="s">
        <v>146</v>
      </c>
      <c r="T13" s="45" t="s">
        <v>685</v>
      </c>
      <c r="U13" s="45" t="s">
        <v>141</v>
      </c>
      <c r="V13" s="44" t="s">
        <v>148</v>
      </c>
      <c r="W13" s="44" t="s">
        <v>149</v>
      </c>
      <c r="X13" s="44" t="s">
        <v>150</v>
      </c>
      <c r="Y13" s="44" t="s">
        <v>190</v>
      </c>
      <c r="Z13" s="44" t="s">
        <v>191</v>
      </c>
      <c r="AA13" s="44" t="s">
        <v>192</v>
      </c>
      <c r="AB13" s="45" t="s">
        <v>193</v>
      </c>
      <c r="AC13" s="45" t="s">
        <v>194</v>
      </c>
      <c r="AD13" s="44" t="s">
        <v>190</v>
      </c>
      <c r="AE13" s="44" t="s">
        <v>191</v>
      </c>
      <c r="AF13" s="44" t="s">
        <v>192</v>
      </c>
      <c r="AG13" s="45" t="s">
        <v>193</v>
      </c>
      <c r="AH13" s="204" t="s">
        <v>195</v>
      </c>
      <c r="AI13" s="44" t="s">
        <v>190</v>
      </c>
      <c r="AJ13" s="44" t="s">
        <v>191</v>
      </c>
      <c r="AK13" s="44" t="s">
        <v>192</v>
      </c>
      <c r="AL13" s="45" t="s">
        <v>193</v>
      </c>
      <c r="AM13" s="45" t="s">
        <v>194</v>
      </c>
      <c r="AN13" s="44" t="s">
        <v>190</v>
      </c>
      <c r="AO13" s="44" t="s">
        <v>191</v>
      </c>
      <c r="AP13" s="44" t="s">
        <v>192</v>
      </c>
      <c r="AQ13" s="45" t="s">
        <v>193</v>
      </c>
      <c r="AR13" s="45" t="s">
        <v>195</v>
      </c>
      <c r="AS13" s="44" t="s">
        <v>190</v>
      </c>
      <c r="AT13" s="44" t="s">
        <v>191</v>
      </c>
      <c r="AU13" s="44" t="s">
        <v>192</v>
      </c>
      <c r="AV13" s="45" t="s">
        <v>193</v>
      </c>
      <c r="AW13" s="45" t="s">
        <v>194</v>
      </c>
      <c r="AX13" s="44" t="s">
        <v>190</v>
      </c>
      <c r="AY13" s="44" t="s">
        <v>191</v>
      </c>
      <c r="AZ13" s="44" t="s">
        <v>192</v>
      </c>
      <c r="BA13" s="45" t="s">
        <v>193</v>
      </c>
      <c r="BB13" s="554" t="s">
        <v>194</v>
      </c>
      <c r="BC13" s="552" t="s">
        <v>195</v>
      </c>
      <c r="BD13" s="44" t="s">
        <v>190</v>
      </c>
      <c r="BE13" s="44" t="s">
        <v>191</v>
      </c>
      <c r="BF13" s="44" t="s">
        <v>192</v>
      </c>
      <c r="BG13" s="45" t="s">
        <v>193</v>
      </c>
      <c r="BH13" s="45" t="s">
        <v>194</v>
      </c>
      <c r="BI13" s="44" t="s">
        <v>190</v>
      </c>
      <c r="BJ13" s="44" t="s">
        <v>191</v>
      </c>
      <c r="BK13" s="44" t="s">
        <v>192</v>
      </c>
      <c r="BL13" s="45" t="s">
        <v>193</v>
      </c>
      <c r="BM13" s="44" t="s">
        <v>195</v>
      </c>
      <c r="BN13" s="606"/>
    </row>
    <row r="14" spans="1:66" s="41" customFormat="1" x14ac:dyDescent="0.25">
      <c r="A14" s="57">
        <v>1</v>
      </c>
      <c r="B14" s="57">
        <v>2</v>
      </c>
      <c r="C14" s="57"/>
      <c r="D14" s="57"/>
      <c r="E14" s="57"/>
      <c r="F14" s="57"/>
      <c r="G14" s="57"/>
      <c r="H14" s="57">
        <v>8</v>
      </c>
      <c r="I14" s="57">
        <v>9</v>
      </c>
      <c r="J14" s="57">
        <v>10</v>
      </c>
      <c r="K14" s="57">
        <v>11</v>
      </c>
      <c r="L14" s="57">
        <v>12</v>
      </c>
      <c r="M14" s="184">
        <v>13</v>
      </c>
      <c r="N14" s="57">
        <v>14</v>
      </c>
      <c r="O14" s="57">
        <v>15</v>
      </c>
      <c r="P14" s="58" t="s">
        <v>152</v>
      </c>
      <c r="Q14" s="58" t="s">
        <v>153</v>
      </c>
      <c r="R14" s="58" t="s">
        <v>154</v>
      </c>
      <c r="S14" s="58" t="s">
        <v>155</v>
      </c>
      <c r="T14" s="59">
        <v>17</v>
      </c>
      <c r="U14" s="57">
        <v>18</v>
      </c>
      <c r="V14" s="57">
        <v>19</v>
      </c>
      <c r="W14" s="57">
        <v>20</v>
      </c>
      <c r="X14" s="57">
        <v>21</v>
      </c>
      <c r="Y14" s="58" t="s">
        <v>156</v>
      </c>
      <c r="Z14" s="58" t="s">
        <v>157</v>
      </c>
      <c r="AA14" s="58" t="s">
        <v>158</v>
      </c>
      <c r="AB14" s="58" t="s">
        <v>159</v>
      </c>
      <c r="AC14" s="58" t="s">
        <v>160</v>
      </c>
      <c r="AD14" s="58" t="s">
        <v>161</v>
      </c>
      <c r="AE14" s="58" t="s">
        <v>162</v>
      </c>
      <c r="AF14" s="58" t="s">
        <v>163</v>
      </c>
      <c r="AG14" s="58" t="s">
        <v>164</v>
      </c>
      <c r="AH14" s="58" t="s">
        <v>165</v>
      </c>
      <c r="AI14" s="58" t="s">
        <v>166</v>
      </c>
      <c r="AJ14" s="58" t="s">
        <v>167</v>
      </c>
      <c r="AK14" s="58" t="s">
        <v>168</v>
      </c>
      <c r="AL14" s="58" t="s">
        <v>169</v>
      </c>
      <c r="AM14" s="58" t="s">
        <v>170</v>
      </c>
      <c r="AN14" s="58" t="s">
        <v>171</v>
      </c>
      <c r="AO14" s="58" t="s">
        <v>172</v>
      </c>
      <c r="AP14" s="58" t="s">
        <v>173</v>
      </c>
      <c r="AQ14" s="58" t="s">
        <v>174</v>
      </c>
      <c r="AR14" s="58" t="s">
        <v>175</v>
      </c>
      <c r="AS14" s="58" t="s">
        <v>176</v>
      </c>
      <c r="AT14" s="58" t="s">
        <v>177</v>
      </c>
      <c r="AU14" s="58" t="s">
        <v>178</v>
      </c>
      <c r="AV14" s="58" t="s">
        <v>179</v>
      </c>
      <c r="AW14" s="58" t="s">
        <v>180</v>
      </c>
      <c r="AX14" s="58" t="s">
        <v>181</v>
      </c>
      <c r="AY14" s="58" t="s">
        <v>182</v>
      </c>
      <c r="AZ14" s="58" t="s">
        <v>183</v>
      </c>
      <c r="BA14" s="58" t="s">
        <v>184</v>
      </c>
      <c r="BB14" s="58"/>
      <c r="BC14" s="58" t="s">
        <v>185</v>
      </c>
      <c r="BD14" s="57">
        <v>33</v>
      </c>
      <c r="BE14" s="57">
        <v>34</v>
      </c>
      <c r="BF14" s="57">
        <v>35</v>
      </c>
      <c r="BG14" s="57">
        <v>36</v>
      </c>
      <c r="BH14" s="57">
        <v>37</v>
      </c>
      <c r="BI14" s="57">
        <v>38</v>
      </c>
      <c r="BJ14" s="57">
        <v>39</v>
      </c>
      <c r="BK14" s="57">
        <v>40</v>
      </c>
      <c r="BL14" s="57">
        <v>41</v>
      </c>
      <c r="BM14" s="57">
        <v>42</v>
      </c>
      <c r="BN14" s="57">
        <v>43</v>
      </c>
    </row>
    <row r="15" spans="1:66" s="129" customFormat="1" x14ac:dyDescent="0.25">
      <c r="A15" s="20" t="s">
        <v>34</v>
      </c>
      <c r="B15" s="64" t="s">
        <v>35</v>
      </c>
      <c r="C15" s="113"/>
      <c r="D15" s="113"/>
      <c r="E15" s="113"/>
      <c r="F15" s="113"/>
      <c r="G15" s="113"/>
      <c r="H15" s="113">
        <f>H16</f>
        <v>20.7895</v>
      </c>
      <c r="I15" s="113">
        <f t="shared" ref="I15:T15" si="0">I16</f>
        <v>20.7895</v>
      </c>
      <c r="J15" s="113">
        <f t="shared" si="0"/>
        <v>0</v>
      </c>
      <c r="K15" s="113">
        <f t="shared" si="0"/>
        <v>32.586039999999997</v>
      </c>
      <c r="L15" s="113">
        <f t="shared" si="0"/>
        <v>32.586039999999997</v>
      </c>
      <c r="M15" s="118" t="s">
        <v>124</v>
      </c>
      <c r="N15" s="113">
        <f t="shared" si="0"/>
        <v>0</v>
      </c>
      <c r="O15" s="113">
        <f t="shared" si="0"/>
        <v>0</v>
      </c>
      <c r="P15" s="113">
        <f t="shared" si="0"/>
        <v>20.7895</v>
      </c>
      <c r="Q15" s="113">
        <f t="shared" si="0"/>
        <v>21.754991</v>
      </c>
      <c r="R15" s="113">
        <f t="shared" si="0"/>
        <v>32.633158644067798</v>
      </c>
      <c r="S15" s="113">
        <f t="shared" si="0"/>
        <v>33.783373710698299</v>
      </c>
      <c r="T15" s="113">
        <f t="shared" si="0"/>
        <v>21.812426710698308</v>
      </c>
      <c r="U15" s="113">
        <f>U16</f>
        <v>33.783373710698299</v>
      </c>
      <c r="V15" s="113">
        <f t="shared" ref="V15" si="1">V16</f>
        <v>0</v>
      </c>
      <c r="W15" s="113">
        <f t="shared" ref="W15" si="2">W16</f>
        <v>0</v>
      </c>
      <c r="X15" s="113">
        <f t="shared" ref="X15" si="3">X16</f>
        <v>0</v>
      </c>
      <c r="Y15" s="113">
        <f t="shared" ref="Y15" si="4">Y16</f>
        <v>5.9740000000000002</v>
      </c>
      <c r="Z15" s="113">
        <f t="shared" ref="Z15" si="5">Z16</f>
        <v>0</v>
      </c>
      <c r="AA15" s="113">
        <f t="shared" ref="AA15" si="6">AA16</f>
        <v>0</v>
      </c>
      <c r="AB15" s="113">
        <f t="shared" ref="AB15" si="7">AB16</f>
        <v>4.0919999999999996</v>
      </c>
      <c r="AC15" s="113">
        <f t="shared" ref="AC15" si="8">AC16</f>
        <v>1.8819999999999999</v>
      </c>
      <c r="AD15" s="113">
        <f t="shared" ref="AD15" si="9">AD16</f>
        <v>5.9740000000000002</v>
      </c>
      <c r="AE15" s="113">
        <f t="shared" ref="AE15" si="10">AE16</f>
        <v>0</v>
      </c>
      <c r="AF15" s="113">
        <f t="shared" ref="AF15" si="11">AF16</f>
        <v>0</v>
      </c>
      <c r="AG15" s="113">
        <f t="shared" ref="AG15" si="12">AG16</f>
        <v>4.0919999999999996</v>
      </c>
      <c r="AH15" s="113">
        <f t="shared" ref="AH15" si="13">AH16</f>
        <v>1.8819999999999999</v>
      </c>
      <c r="AI15" s="113">
        <v>12.071638</v>
      </c>
      <c r="AJ15" s="113">
        <v>0</v>
      </c>
      <c r="AK15" s="113">
        <v>0</v>
      </c>
      <c r="AL15" s="113">
        <v>6.9414999999999996</v>
      </c>
      <c r="AM15" s="113">
        <v>5.1301639999999997</v>
      </c>
      <c r="AN15" s="113">
        <f t="shared" ref="AN15" si="14">AN16</f>
        <v>12.071638</v>
      </c>
      <c r="AO15" s="113">
        <f t="shared" ref="AO15" si="15">AO16</f>
        <v>0</v>
      </c>
      <c r="AP15" s="113">
        <f t="shared" ref="AP15" si="16">AP16</f>
        <v>0</v>
      </c>
      <c r="AQ15" s="113">
        <f t="shared" ref="AQ15" si="17">AQ16</f>
        <v>6.9414999999999996</v>
      </c>
      <c r="AR15" s="113">
        <f t="shared" ref="AR15" si="18">AR16</f>
        <v>5.1301639999999997</v>
      </c>
      <c r="AS15" s="113">
        <v>13.031195710698306</v>
      </c>
      <c r="AT15" s="113">
        <v>0</v>
      </c>
      <c r="AU15" s="113">
        <v>0</v>
      </c>
      <c r="AV15" s="113">
        <v>6.8799299999999999</v>
      </c>
      <c r="AW15" s="113">
        <v>6.1512657106983042</v>
      </c>
      <c r="AX15" s="113">
        <f t="shared" ref="AX15" si="19">AX16</f>
        <v>12.4503</v>
      </c>
      <c r="AY15" s="113">
        <f t="shared" ref="AY15" si="20">AY16</f>
        <v>0</v>
      </c>
      <c r="AZ15" s="113">
        <f t="shared" ref="AZ15" si="21">AZ16</f>
        <v>0</v>
      </c>
      <c r="BA15" s="113">
        <f t="shared" ref="BA15" si="22">BA16</f>
        <v>6.8159999999999998</v>
      </c>
      <c r="BB15" s="113"/>
      <c r="BC15" s="113">
        <f t="shared" ref="BC15" si="23">BC16</f>
        <v>2.6725080000000001</v>
      </c>
      <c r="BD15" s="113">
        <v>31.076833710698303</v>
      </c>
      <c r="BE15" s="113">
        <v>0</v>
      </c>
      <c r="BF15" s="113">
        <v>0</v>
      </c>
      <c r="BG15" s="113">
        <v>17.914429999999999</v>
      </c>
      <c r="BH15" s="113">
        <v>13.163429710698303</v>
      </c>
      <c r="BI15" s="113">
        <f t="shared" ref="BI15" si="24">BI16</f>
        <v>30.495937999999995</v>
      </c>
      <c r="BJ15" s="113">
        <f t="shared" ref="BJ15" si="25">BJ16</f>
        <v>0</v>
      </c>
      <c r="BK15" s="113">
        <f t="shared" ref="BK15" si="26">BK16</f>
        <v>0</v>
      </c>
      <c r="BL15" s="113">
        <f t="shared" ref="BL15" si="27">BL16</f>
        <v>17.849499999999999</v>
      </c>
      <c r="BM15" s="113">
        <f t="shared" ref="BM15" si="28">BM16</f>
        <v>12.646463999999998</v>
      </c>
      <c r="BN15" s="113"/>
    </row>
    <row r="16" spans="1:66" s="130" customFormat="1" x14ac:dyDescent="0.25">
      <c r="A16" s="18" t="s">
        <v>84</v>
      </c>
      <c r="B16" s="9" t="s">
        <v>37</v>
      </c>
      <c r="C16" s="114"/>
      <c r="D16" s="114"/>
      <c r="E16" s="115"/>
      <c r="F16" s="115"/>
      <c r="G16" s="114"/>
      <c r="H16" s="114">
        <f>H17+H37+H66</f>
        <v>20.7895</v>
      </c>
      <c r="I16" s="114">
        <f t="shared" ref="I16:L16" si="29">I17+I37+I66</f>
        <v>20.7895</v>
      </c>
      <c r="J16" s="114"/>
      <c r="K16" s="114">
        <f t="shared" si="29"/>
        <v>32.586039999999997</v>
      </c>
      <c r="L16" s="114">
        <f t="shared" si="29"/>
        <v>32.586039999999997</v>
      </c>
      <c r="M16" s="116" t="s">
        <v>124</v>
      </c>
      <c r="N16" s="114">
        <f t="shared" ref="N16:O16" si="30">N17+N37</f>
        <v>0</v>
      </c>
      <c r="O16" s="114">
        <f t="shared" si="30"/>
        <v>0</v>
      </c>
      <c r="P16" s="114">
        <f>P17+P37+P66</f>
        <v>20.7895</v>
      </c>
      <c r="Q16" s="114">
        <f>Q17+Q37+Q66+0.01</f>
        <v>21.754991</v>
      </c>
      <c r="R16" s="114">
        <f t="shared" ref="R16:S16" si="31">R17+R37+R66</f>
        <v>32.633158644067798</v>
      </c>
      <c r="S16" s="114">
        <f t="shared" si="31"/>
        <v>33.783373710698299</v>
      </c>
      <c r="T16" s="114">
        <f>T17+T37+T66+0.01</f>
        <v>21.812426710698308</v>
      </c>
      <c r="U16" s="114">
        <f t="shared" ref="U16" si="32">U17+U37+U66</f>
        <v>33.783373710698299</v>
      </c>
      <c r="V16" s="114">
        <f t="shared" ref="V16" si="33">V17+V37+V66</f>
        <v>0</v>
      </c>
      <c r="W16" s="114">
        <f t="shared" ref="W16" si="34">W17+W37+W66</f>
        <v>0</v>
      </c>
      <c r="X16" s="114">
        <f t="shared" ref="X16" si="35">X17+X37+X66</f>
        <v>0</v>
      </c>
      <c r="Y16" s="114">
        <f t="shared" ref="Y16" si="36">Y17+Y37</f>
        <v>5.9740000000000002</v>
      </c>
      <c r="Z16" s="114">
        <f t="shared" ref="Z16" si="37">Z17+Z37</f>
        <v>0</v>
      </c>
      <c r="AA16" s="114">
        <f t="shared" ref="AA16" si="38">AA17+AA37</f>
        <v>0</v>
      </c>
      <c r="AB16" s="114">
        <f t="shared" ref="AB16" si="39">AB17+AB37</f>
        <v>4.0919999999999996</v>
      </c>
      <c r="AC16" s="114">
        <f t="shared" ref="AC16" si="40">AC17+AC37</f>
        <v>1.8819999999999999</v>
      </c>
      <c r="AD16" s="114">
        <f t="shared" ref="AD16" si="41">AD17+AD37</f>
        <v>5.9740000000000002</v>
      </c>
      <c r="AE16" s="114">
        <f t="shared" ref="AE16" si="42">AE17+AE37</f>
        <v>0</v>
      </c>
      <c r="AF16" s="114">
        <f t="shared" ref="AF16" si="43">AF17+AF37</f>
        <v>0</v>
      </c>
      <c r="AG16" s="114">
        <f t="shared" ref="AG16" si="44">AG17+AG37</f>
        <v>4.0919999999999996</v>
      </c>
      <c r="AH16" s="114">
        <f t="shared" ref="AH16" si="45">AH17+AH37</f>
        <v>1.8819999999999999</v>
      </c>
      <c r="AI16" s="114">
        <v>12.071638</v>
      </c>
      <c r="AJ16" s="114">
        <v>0</v>
      </c>
      <c r="AK16" s="114">
        <v>0</v>
      </c>
      <c r="AL16" s="114">
        <v>6.9414999999999996</v>
      </c>
      <c r="AM16" s="114">
        <v>5.1301639999999997</v>
      </c>
      <c r="AN16" s="114">
        <f>AN17+AN37+AN66</f>
        <v>12.071638</v>
      </c>
      <c r="AO16" s="114">
        <f t="shared" ref="AO16:BC16" si="46">AO17+AO37+AO66</f>
        <v>0</v>
      </c>
      <c r="AP16" s="114">
        <f t="shared" si="46"/>
        <v>0</v>
      </c>
      <c r="AQ16" s="114">
        <f t="shared" si="46"/>
        <v>6.9414999999999996</v>
      </c>
      <c r="AR16" s="114">
        <f t="shared" si="46"/>
        <v>5.1301639999999997</v>
      </c>
      <c r="AS16" s="114">
        <v>13.031195710698306</v>
      </c>
      <c r="AT16" s="114">
        <v>0</v>
      </c>
      <c r="AU16" s="114">
        <v>0</v>
      </c>
      <c r="AV16" s="114">
        <v>6.8799299999999999</v>
      </c>
      <c r="AW16" s="114">
        <v>6.1512657106983042</v>
      </c>
      <c r="AX16" s="114">
        <f t="shared" si="46"/>
        <v>12.4503</v>
      </c>
      <c r="AY16" s="114">
        <f t="shared" si="46"/>
        <v>0</v>
      </c>
      <c r="AZ16" s="114">
        <f t="shared" si="46"/>
        <v>0</v>
      </c>
      <c r="BA16" s="114">
        <f t="shared" si="46"/>
        <v>6.8159999999999998</v>
      </c>
      <c r="BB16" s="114"/>
      <c r="BC16" s="114">
        <f t="shared" si="46"/>
        <v>2.6725080000000001</v>
      </c>
      <c r="BD16" s="114">
        <v>31.076833710698303</v>
      </c>
      <c r="BE16" s="114">
        <v>0</v>
      </c>
      <c r="BF16" s="114">
        <v>0</v>
      </c>
      <c r="BG16" s="114">
        <v>17.914429999999999</v>
      </c>
      <c r="BH16" s="114">
        <v>13.163429710698303</v>
      </c>
      <c r="BI16" s="114">
        <f>BI17+BI37+BI66</f>
        <v>30.495937999999995</v>
      </c>
      <c r="BJ16" s="114">
        <f t="shared" ref="BJ16:BK16" si="47">BJ17+BJ37+BJ66</f>
        <v>0</v>
      </c>
      <c r="BK16" s="114">
        <f t="shared" si="47"/>
        <v>0</v>
      </c>
      <c r="BL16" s="114">
        <f>BL17+BL37+BL66</f>
        <v>17.849499999999999</v>
      </c>
      <c r="BM16" s="114">
        <f>BM17+BM37+BM66</f>
        <v>12.646463999999998</v>
      </c>
      <c r="BN16" s="114"/>
    </row>
    <row r="17" spans="1:66" s="129" customFormat="1" x14ac:dyDescent="0.25">
      <c r="A17" s="20" t="s">
        <v>38</v>
      </c>
      <c r="B17" s="64" t="s">
        <v>39</v>
      </c>
      <c r="C17" s="113"/>
      <c r="D17" s="113"/>
      <c r="E17" s="117"/>
      <c r="F17" s="117"/>
      <c r="G17" s="113"/>
      <c r="H17" s="113">
        <f t="shared" ref="H17:L17" si="48">H34</f>
        <v>0</v>
      </c>
      <c r="I17" s="113">
        <f t="shared" si="48"/>
        <v>0</v>
      </c>
      <c r="J17" s="118" t="str">
        <f t="shared" si="48"/>
        <v>-</v>
      </c>
      <c r="K17" s="113">
        <f t="shared" si="48"/>
        <v>0</v>
      </c>
      <c r="L17" s="113">
        <f t="shared" si="48"/>
        <v>0</v>
      </c>
      <c r="M17" s="118" t="s">
        <v>124</v>
      </c>
      <c r="N17" s="113">
        <v>0</v>
      </c>
      <c r="O17" s="113">
        <v>0</v>
      </c>
      <c r="P17" s="113">
        <f>P34</f>
        <v>0</v>
      </c>
      <c r="Q17" s="113">
        <f t="shared" ref="Q17:U17" si="49">Q34</f>
        <v>0</v>
      </c>
      <c r="R17" s="113">
        <f t="shared" si="49"/>
        <v>0</v>
      </c>
      <c r="S17" s="113">
        <f t="shared" si="49"/>
        <v>0</v>
      </c>
      <c r="T17" s="113">
        <f t="shared" si="49"/>
        <v>0</v>
      </c>
      <c r="U17" s="113">
        <f t="shared" si="49"/>
        <v>0</v>
      </c>
      <c r="V17" s="113">
        <v>0</v>
      </c>
      <c r="W17" s="113">
        <v>0</v>
      </c>
      <c r="X17" s="113">
        <v>0</v>
      </c>
      <c r="Y17" s="113">
        <f t="shared" ref="Y17:BC17" si="50">Y34</f>
        <v>0</v>
      </c>
      <c r="Z17" s="113">
        <f t="shared" si="50"/>
        <v>0</v>
      </c>
      <c r="AA17" s="113">
        <f t="shared" si="50"/>
        <v>0</v>
      </c>
      <c r="AB17" s="113">
        <f t="shared" si="50"/>
        <v>0</v>
      </c>
      <c r="AC17" s="113">
        <f t="shared" si="50"/>
        <v>0</v>
      </c>
      <c r="AD17" s="113">
        <f t="shared" si="50"/>
        <v>0</v>
      </c>
      <c r="AE17" s="113">
        <f t="shared" si="50"/>
        <v>0</v>
      </c>
      <c r="AF17" s="113">
        <f t="shared" si="50"/>
        <v>0</v>
      </c>
      <c r="AG17" s="113">
        <f t="shared" si="50"/>
        <v>0</v>
      </c>
      <c r="AH17" s="113">
        <f t="shared" si="50"/>
        <v>0</v>
      </c>
      <c r="AI17" s="113">
        <v>0</v>
      </c>
      <c r="AJ17" s="113">
        <v>0</v>
      </c>
      <c r="AK17" s="113">
        <v>0</v>
      </c>
      <c r="AL17" s="113">
        <v>0</v>
      </c>
      <c r="AM17" s="113">
        <v>0</v>
      </c>
      <c r="AN17" s="113">
        <f t="shared" si="50"/>
        <v>0</v>
      </c>
      <c r="AO17" s="113">
        <f t="shared" si="50"/>
        <v>0</v>
      </c>
      <c r="AP17" s="113">
        <f t="shared" si="50"/>
        <v>0</v>
      </c>
      <c r="AQ17" s="113">
        <f t="shared" si="50"/>
        <v>0</v>
      </c>
      <c r="AR17" s="113">
        <f t="shared" si="50"/>
        <v>0</v>
      </c>
      <c r="AS17" s="113">
        <v>0</v>
      </c>
      <c r="AT17" s="113">
        <v>0</v>
      </c>
      <c r="AU17" s="113">
        <v>0</v>
      </c>
      <c r="AV17" s="113">
        <v>0</v>
      </c>
      <c r="AW17" s="113">
        <v>0</v>
      </c>
      <c r="AX17" s="113">
        <f t="shared" si="50"/>
        <v>0</v>
      </c>
      <c r="AY17" s="113">
        <f t="shared" si="50"/>
        <v>0</v>
      </c>
      <c r="AZ17" s="113">
        <f t="shared" si="50"/>
        <v>0</v>
      </c>
      <c r="BA17" s="113">
        <f t="shared" si="50"/>
        <v>0</v>
      </c>
      <c r="BB17" s="113"/>
      <c r="BC17" s="113">
        <f t="shared" si="50"/>
        <v>0</v>
      </c>
      <c r="BD17" s="113">
        <v>0</v>
      </c>
      <c r="BE17" s="113">
        <v>0</v>
      </c>
      <c r="BF17" s="113">
        <v>0</v>
      </c>
      <c r="BG17" s="113">
        <v>0</v>
      </c>
      <c r="BH17" s="113">
        <v>0</v>
      </c>
      <c r="BI17" s="113">
        <f t="shared" ref="BI17:BM17" si="51">BI34</f>
        <v>0</v>
      </c>
      <c r="BJ17" s="113">
        <f t="shared" si="51"/>
        <v>0</v>
      </c>
      <c r="BK17" s="113">
        <f t="shared" si="51"/>
        <v>0</v>
      </c>
      <c r="BL17" s="113">
        <f t="shared" si="51"/>
        <v>0</v>
      </c>
      <c r="BM17" s="113">
        <f t="shared" si="51"/>
        <v>0</v>
      </c>
      <c r="BN17" s="113"/>
    </row>
    <row r="18" spans="1:66" s="132" customFormat="1" ht="31.5" hidden="1" outlineLevel="1" x14ac:dyDescent="0.25">
      <c r="A18" s="29" t="s">
        <v>85</v>
      </c>
      <c r="B18" s="10" t="s">
        <v>86</v>
      </c>
      <c r="C18" s="119"/>
      <c r="D18" s="119"/>
      <c r="E18" s="120"/>
      <c r="F18" s="120"/>
      <c r="G18" s="119"/>
      <c r="H18" s="119"/>
      <c r="I18" s="119"/>
      <c r="J18" s="121"/>
      <c r="K18" s="119"/>
      <c r="L18" s="119"/>
      <c r="M18" s="121"/>
      <c r="N18" s="119"/>
      <c r="O18" s="119"/>
      <c r="P18" s="119"/>
      <c r="Q18" s="119"/>
      <c r="R18" s="119"/>
      <c r="S18" s="119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</row>
    <row r="19" spans="1:66" s="130" customFormat="1" ht="47.25" hidden="1" outlineLevel="1" x14ac:dyDescent="0.25">
      <c r="A19" s="18" t="s">
        <v>87</v>
      </c>
      <c r="B19" s="9" t="s">
        <v>88</v>
      </c>
      <c r="C19" s="114"/>
      <c r="D19" s="114"/>
      <c r="E19" s="115"/>
      <c r="F19" s="115"/>
      <c r="G19" s="114"/>
      <c r="H19" s="114"/>
      <c r="I19" s="114"/>
      <c r="J19" s="116"/>
      <c r="K19" s="114"/>
      <c r="L19" s="114"/>
      <c r="M19" s="116"/>
      <c r="N19" s="114"/>
      <c r="O19" s="114"/>
      <c r="P19" s="114"/>
      <c r="Q19" s="114"/>
      <c r="R19" s="114"/>
      <c r="S19" s="114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</row>
    <row r="20" spans="1:66" s="130" customFormat="1" ht="47.25" hidden="1" outlineLevel="1" x14ac:dyDescent="0.25">
      <c r="A20" s="18" t="s">
        <v>89</v>
      </c>
      <c r="B20" s="9" t="s">
        <v>90</v>
      </c>
      <c r="C20" s="114"/>
      <c r="D20" s="114"/>
      <c r="E20" s="115"/>
      <c r="F20" s="115"/>
      <c r="G20" s="114"/>
      <c r="H20" s="114"/>
      <c r="I20" s="114"/>
      <c r="J20" s="116"/>
      <c r="K20" s="114"/>
      <c r="L20" s="114"/>
      <c r="M20" s="116"/>
      <c r="N20" s="114"/>
      <c r="O20" s="114"/>
      <c r="P20" s="114"/>
      <c r="Q20" s="114"/>
      <c r="R20" s="114"/>
      <c r="S20" s="114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</row>
    <row r="21" spans="1:66" s="130" customFormat="1" ht="31.5" hidden="1" outlineLevel="1" x14ac:dyDescent="0.25">
      <c r="A21" s="18" t="s">
        <v>91</v>
      </c>
      <c r="B21" s="9" t="s">
        <v>92</v>
      </c>
      <c r="C21" s="114"/>
      <c r="D21" s="114"/>
      <c r="E21" s="115"/>
      <c r="F21" s="115"/>
      <c r="G21" s="114"/>
      <c r="H21" s="114"/>
      <c r="I21" s="114"/>
      <c r="J21" s="116"/>
      <c r="K21" s="114"/>
      <c r="L21" s="114"/>
      <c r="M21" s="116"/>
      <c r="N21" s="114"/>
      <c r="O21" s="114"/>
      <c r="P21" s="114"/>
      <c r="Q21" s="114"/>
      <c r="R21" s="114"/>
      <c r="S21" s="114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</row>
    <row r="22" spans="1:66" s="132" customFormat="1" ht="31.5" hidden="1" outlineLevel="1" x14ac:dyDescent="0.25">
      <c r="A22" s="29" t="s">
        <v>93</v>
      </c>
      <c r="B22" s="10" t="s">
        <v>94</v>
      </c>
      <c r="C22" s="119"/>
      <c r="D22" s="119"/>
      <c r="E22" s="120"/>
      <c r="F22" s="120"/>
      <c r="G22" s="119"/>
      <c r="H22" s="119"/>
      <c r="I22" s="119"/>
      <c r="J22" s="121"/>
      <c r="K22" s="119"/>
      <c r="L22" s="119"/>
      <c r="M22" s="121"/>
      <c r="N22" s="119"/>
      <c r="O22" s="119"/>
      <c r="P22" s="119"/>
      <c r="Q22" s="119"/>
      <c r="R22" s="119"/>
      <c r="S22" s="119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</row>
    <row r="23" spans="1:66" s="130" customFormat="1" ht="47.25" hidden="1" outlineLevel="1" x14ac:dyDescent="0.25">
      <c r="A23" s="18" t="s">
        <v>95</v>
      </c>
      <c r="B23" s="9" t="s">
        <v>96</v>
      </c>
      <c r="C23" s="114"/>
      <c r="D23" s="114"/>
      <c r="E23" s="115"/>
      <c r="F23" s="115"/>
      <c r="G23" s="114"/>
      <c r="H23" s="114"/>
      <c r="I23" s="114"/>
      <c r="J23" s="116"/>
      <c r="K23" s="114"/>
      <c r="L23" s="114"/>
      <c r="M23" s="116"/>
      <c r="N23" s="114"/>
      <c r="O23" s="114"/>
      <c r="P23" s="114"/>
      <c r="Q23" s="114"/>
      <c r="R23" s="114"/>
      <c r="S23" s="114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</row>
    <row r="24" spans="1:66" s="130" customFormat="1" ht="31.5" hidden="1" outlineLevel="1" x14ac:dyDescent="0.25">
      <c r="A24" s="18" t="s">
        <v>97</v>
      </c>
      <c r="B24" s="9" t="s">
        <v>98</v>
      </c>
      <c r="C24" s="114"/>
      <c r="D24" s="114"/>
      <c r="E24" s="115"/>
      <c r="F24" s="115"/>
      <c r="G24" s="114"/>
      <c r="H24" s="114"/>
      <c r="I24" s="114"/>
      <c r="J24" s="116"/>
      <c r="K24" s="114"/>
      <c r="L24" s="114"/>
      <c r="M24" s="116"/>
      <c r="N24" s="114"/>
      <c r="O24" s="114"/>
      <c r="P24" s="114"/>
      <c r="Q24" s="114"/>
      <c r="R24" s="114"/>
      <c r="S24" s="114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</row>
    <row r="25" spans="1:66" s="132" customFormat="1" ht="31.5" hidden="1" outlineLevel="1" x14ac:dyDescent="0.25">
      <c r="A25" s="29" t="s">
        <v>99</v>
      </c>
      <c r="B25" s="10" t="s">
        <v>100</v>
      </c>
      <c r="C25" s="119"/>
      <c r="D25" s="119"/>
      <c r="E25" s="120"/>
      <c r="F25" s="120"/>
      <c r="G25" s="119"/>
      <c r="H25" s="119"/>
      <c r="I25" s="119"/>
      <c r="J25" s="121"/>
      <c r="K25" s="119"/>
      <c r="L25" s="119"/>
      <c r="M25" s="121"/>
      <c r="N25" s="119"/>
      <c r="O25" s="119"/>
      <c r="P25" s="119"/>
      <c r="Q25" s="119"/>
      <c r="R25" s="119"/>
      <c r="S25" s="119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</row>
    <row r="26" spans="1:66" s="130" customFormat="1" ht="31.5" hidden="1" outlineLevel="1" x14ac:dyDescent="0.25">
      <c r="A26" s="18" t="s">
        <v>101</v>
      </c>
      <c r="B26" s="9" t="s">
        <v>102</v>
      </c>
      <c r="C26" s="114"/>
      <c r="D26" s="114"/>
      <c r="E26" s="115"/>
      <c r="F26" s="115"/>
      <c r="G26" s="114"/>
      <c r="H26" s="114"/>
      <c r="I26" s="114"/>
      <c r="J26" s="116"/>
      <c r="K26" s="114"/>
      <c r="L26" s="114"/>
      <c r="M26" s="116"/>
      <c r="N26" s="114"/>
      <c r="O26" s="114"/>
      <c r="P26" s="114"/>
      <c r="Q26" s="114"/>
      <c r="R26" s="114"/>
      <c r="S26" s="114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</row>
    <row r="27" spans="1:66" s="130" customFormat="1" ht="63" hidden="1" outlineLevel="1" x14ac:dyDescent="0.25">
      <c r="A27" s="18" t="s">
        <v>106</v>
      </c>
      <c r="B27" s="9" t="s">
        <v>103</v>
      </c>
      <c r="C27" s="114"/>
      <c r="D27" s="114"/>
      <c r="E27" s="115"/>
      <c r="F27" s="115"/>
      <c r="G27" s="114"/>
      <c r="H27" s="114"/>
      <c r="I27" s="114"/>
      <c r="J27" s="116"/>
      <c r="K27" s="114"/>
      <c r="L27" s="114"/>
      <c r="M27" s="116"/>
      <c r="N27" s="114"/>
      <c r="O27" s="114"/>
      <c r="P27" s="114"/>
      <c r="Q27" s="114"/>
      <c r="R27" s="114"/>
      <c r="S27" s="114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</row>
    <row r="28" spans="1:66" s="130" customFormat="1" ht="63" hidden="1" outlineLevel="1" x14ac:dyDescent="0.25">
      <c r="A28" s="18" t="s">
        <v>108</v>
      </c>
      <c r="B28" s="9" t="s">
        <v>104</v>
      </c>
      <c r="C28" s="114"/>
      <c r="D28" s="114"/>
      <c r="E28" s="115"/>
      <c r="F28" s="115"/>
      <c r="G28" s="114"/>
      <c r="H28" s="114"/>
      <c r="I28" s="114"/>
      <c r="J28" s="116"/>
      <c r="K28" s="114"/>
      <c r="L28" s="114"/>
      <c r="M28" s="116"/>
      <c r="N28" s="114"/>
      <c r="O28" s="114"/>
      <c r="P28" s="114"/>
      <c r="Q28" s="114"/>
      <c r="R28" s="114"/>
      <c r="S28" s="114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</row>
    <row r="29" spans="1:66" s="130" customFormat="1" ht="63" hidden="1" outlineLevel="1" x14ac:dyDescent="0.25">
      <c r="A29" s="18" t="s">
        <v>109</v>
      </c>
      <c r="B29" s="9" t="s">
        <v>105</v>
      </c>
      <c r="C29" s="114"/>
      <c r="D29" s="114"/>
      <c r="E29" s="115"/>
      <c r="F29" s="115"/>
      <c r="G29" s="114"/>
      <c r="H29" s="114"/>
      <c r="I29" s="114"/>
      <c r="J29" s="116"/>
      <c r="K29" s="114"/>
      <c r="L29" s="114"/>
      <c r="M29" s="116"/>
      <c r="N29" s="114"/>
      <c r="O29" s="114"/>
      <c r="P29" s="114"/>
      <c r="Q29" s="114"/>
      <c r="R29" s="114"/>
      <c r="S29" s="114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</row>
    <row r="30" spans="1:66" s="130" customFormat="1" ht="31.5" hidden="1" outlineLevel="1" x14ac:dyDescent="0.25">
      <c r="A30" s="18" t="s">
        <v>110</v>
      </c>
      <c r="B30" s="9" t="s">
        <v>102</v>
      </c>
      <c r="C30" s="114"/>
      <c r="D30" s="114"/>
      <c r="E30" s="115"/>
      <c r="F30" s="115"/>
      <c r="G30" s="114"/>
      <c r="H30" s="114"/>
      <c r="I30" s="114"/>
      <c r="J30" s="116"/>
      <c r="K30" s="114"/>
      <c r="L30" s="114"/>
      <c r="M30" s="116"/>
      <c r="N30" s="114"/>
      <c r="O30" s="114"/>
      <c r="P30" s="114"/>
      <c r="Q30" s="114"/>
      <c r="R30" s="114"/>
      <c r="S30" s="114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</row>
    <row r="31" spans="1:66" s="130" customFormat="1" ht="63" hidden="1" outlineLevel="1" x14ac:dyDescent="0.25">
      <c r="A31" s="18" t="s">
        <v>111</v>
      </c>
      <c r="B31" s="9" t="s">
        <v>103</v>
      </c>
      <c r="C31" s="114"/>
      <c r="D31" s="114"/>
      <c r="E31" s="115"/>
      <c r="F31" s="115"/>
      <c r="G31" s="114"/>
      <c r="H31" s="114"/>
      <c r="I31" s="114"/>
      <c r="J31" s="116"/>
      <c r="K31" s="114"/>
      <c r="L31" s="114"/>
      <c r="M31" s="116"/>
      <c r="N31" s="114"/>
      <c r="O31" s="114"/>
      <c r="P31" s="114"/>
      <c r="Q31" s="114"/>
      <c r="R31" s="114"/>
      <c r="S31" s="114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</row>
    <row r="32" spans="1:66" s="130" customFormat="1" ht="63" hidden="1" outlineLevel="1" x14ac:dyDescent="0.25">
      <c r="A32" s="18" t="s">
        <v>112</v>
      </c>
      <c r="B32" s="9" t="s">
        <v>104</v>
      </c>
      <c r="C32" s="114"/>
      <c r="D32" s="114"/>
      <c r="E32" s="115"/>
      <c r="F32" s="115"/>
      <c r="G32" s="114"/>
      <c r="H32" s="114"/>
      <c r="I32" s="114"/>
      <c r="J32" s="116"/>
      <c r="K32" s="114"/>
      <c r="L32" s="114"/>
      <c r="M32" s="116"/>
      <c r="N32" s="114"/>
      <c r="O32" s="114"/>
      <c r="P32" s="114"/>
      <c r="Q32" s="114"/>
      <c r="R32" s="114"/>
      <c r="S32" s="114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</row>
    <row r="33" spans="1:66" s="130" customFormat="1" ht="63" hidden="1" outlineLevel="1" x14ac:dyDescent="0.25">
      <c r="A33" s="18" t="s">
        <v>113</v>
      </c>
      <c r="B33" s="9" t="s">
        <v>107</v>
      </c>
      <c r="C33" s="114"/>
      <c r="D33" s="114"/>
      <c r="E33" s="115"/>
      <c r="F33" s="115"/>
      <c r="G33" s="114"/>
      <c r="H33" s="114"/>
      <c r="I33" s="114"/>
      <c r="J33" s="116"/>
      <c r="K33" s="114"/>
      <c r="L33" s="114"/>
      <c r="M33" s="116"/>
      <c r="N33" s="114"/>
      <c r="O33" s="114"/>
      <c r="P33" s="114"/>
      <c r="Q33" s="114"/>
      <c r="R33" s="114"/>
      <c r="S33" s="114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</row>
    <row r="34" spans="1:66" s="134" customFormat="1" ht="63" collapsed="1" x14ac:dyDescent="0.25">
      <c r="A34" s="33" t="s">
        <v>40</v>
      </c>
      <c r="B34" s="65" t="s">
        <v>41</v>
      </c>
      <c r="C34" s="122"/>
      <c r="D34" s="122"/>
      <c r="E34" s="183"/>
      <c r="F34" s="183"/>
      <c r="G34" s="122"/>
      <c r="H34" s="122">
        <f>H35</f>
        <v>0</v>
      </c>
      <c r="I34" s="122">
        <f t="shared" ref="I34:BM34" si="52">I35</f>
        <v>0</v>
      </c>
      <c r="J34" s="124" t="s">
        <v>124</v>
      </c>
      <c r="K34" s="122">
        <f t="shared" si="52"/>
        <v>0</v>
      </c>
      <c r="L34" s="122">
        <f t="shared" si="52"/>
        <v>0</v>
      </c>
      <c r="M34" s="122" t="s">
        <v>124</v>
      </c>
      <c r="N34" s="122">
        <f t="shared" si="52"/>
        <v>0</v>
      </c>
      <c r="O34" s="122">
        <f t="shared" si="52"/>
        <v>0</v>
      </c>
      <c r="P34" s="122">
        <f>P35</f>
        <v>0</v>
      </c>
      <c r="Q34" s="122">
        <f t="shared" si="52"/>
        <v>0</v>
      </c>
      <c r="R34" s="122">
        <v>0</v>
      </c>
      <c r="S34" s="122">
        <v>0</v>
      </c>
      <c r="T34" s="122">
        <f t="shared" si="52"/>
        <v>0</v>
      </c>
      <c r="U34" s="122">
        <f t="shared" si="52"/>
        <v>0</v>
      </c>
      <c r="V34" s="122">
        <f t="shared" si="52"/>
        <v>0</v>
      </c>
      <c r="W34" s="122">
        <f t="shared" si="52"/>
        <v>0</v>
      </c>
      <c r="X34" s="122">
        <f t="shared" si="52"/>
        <v>0</v>
      </c>
      <c r="Y34" s="122">
        <f>Y35</f>
        <v>0</v>
      </c>
      <c r="Z34" s="122">
        <f t="shared" si="52"/>
        <v>0</v>
      </c>
      <c r="AA34" s="122">
        <f t="shared" si="52"/>
        <v>0</v>
      </c>
      <c r="AB34" s="122">
        <f t="shared" si="52"/>
        <v>0</v>
      </c>
      <c r="AC34" s="122">
        <f t="shared" si="52"/>
        <v>0</v>
      </c>
      <c r="AD34" s="122">
        <f t="shared" si="52"/>
        <v>0</v>
      </c>
      <c r="AE34" s="122">
        <f t="shared" si="52"/>
        <v>0</v>
      </c>
      <c r="AF34" s="122">
        <f t="shared" si="52"/>
        <v>0</v>
      </c>
      <c r="AG34" s="122">
        <f t="shared" si="52"/>
        <v>0</v>
      </c>
      <c r="AH34" s="122">
        <f t="shared" si="52"/>
        <v>0</v>
      </c>
      <c r="AI34" s="122">
        <v>0</v>
      </c>
      <c r="AJ34" s="122">
        <v>0</v>
      </c>
      <c r="AK34" s="122">
        <v>0</v>
      </c>
      <c r="AL34" s="122">
        <v>0</v>
      </c>
      <c r="AM34" s="122">
        <v>0</v>
      </c>
      <c r="AN34" s="122">
        <f t="shared" si="52"/>
        <v>0</v>
      </c>
      <c r="AO34" s="122">
        <f t="shared" si="52"/>
        <v>0</v>
      </c>
      <c r="AP34" s="122">
        <f t="shared" si="52"/>
        <v>0</v>
      </c>
      <c r="AQ34" s="122">
        <f t="shared" si="52"/>
        <v>0</v>
      </c>
      <c r="AR34" s="122">
        <f t="shared" si="52"/>
        <v>0</v>
      </c>
      <c r="AS34" s="122">
        <v>0</v>
      </c>
      <c r="AT34" s="122">
        <v>0</v>
      </c>
      <c r="AU34" s="122">
        <v>0</v>
      </c>
      <c r="AV34" s="122">
        <v>0</v>
      </c>
      <c r="AW34" s="122">
        <v>0</v>
      </c>
      <c r="AX34" s="122">
        <f t="shared" si="52"/>
        <v>0</v>
      </c>
      <c r="AY34" s="122">
        <f t="shared" si="52"/>
        <v>0</v>
      </c>
      <c r="AZ34" s="122">
        <f t="shared" si="52"/>
        <v>0</v>
      </c>
      <c r="BA34" s="122">
        <f t="shared" si="52"/>
        <v>0</v>
      </c>
      <c r="BB34" s="122"/>
      <c r="BC34" s="122">
        <f t="shared" si="52"/>
        <v>0</v>
      </c>
      <c r="BD34" s="122">
        <v>0</v>
      </c>
      <c r="BE34" s="122">
        <v>0</v>
      </c>
      <c r="BF34" s="122">
        <v>0</v>
      </c>
      <c r="BG34" s="122">
        <v>0</v>
      </c>
      <c r="BH34" s="122">
        <v>0</v>
      </c>
      <c r="BI34" s="122">
        <f t="shared" si="52"/>
        <v>0</v>
      </c>
      <c r="BJ34" s="122">
        <f t="shared" si="52"/>
        <v>0</v>
      </c>
      <c r="BK34" s="122">
        <f t="shared" si="52"/>
        <v>0</v>
      </c>
      <c r="BL34" s="122">
        <f t="shared" si="52"/>
        <v>0</v>
      </c>
      <c r="BM34" s="122">
        <f t="shared" si="52"/>
        <v>0</v>
      </c>
      <c r="BN34" s="122"/>
    </row>
    <row r="35" spans="1:66" s="400" customFormat="1" ht="31.5" x14ac:dyDescent="0.25">
      <c r="A35" s="14" t="s">
        <v>327</v>
      </c>
      <c r="B35" s="11" t="s">
        <v>326</v>
      </c>
      <c r="C35" s="392" t="s">
        <v>900</v>
      </c>
      <c r="D35" s="128"/>
      <c r="E35" s="394"/>
      <c r="F35" s="394"/>
      <c r="G35" s="395"/>
      <c r="H35" s="128"/>
      <c r="I35" s="128"/>
      <c r="J35" s="181"/>
      <c r="K35" s="396"/>
      <c r="L35" s="396"/>
      <c r="M35" s="181"/>
      <c r="N35" s="128"/>
      <c r="O35" s="128"/>
      <c r="P35" s="128"/>
      <c r="Q35" s="128"/>
      <c r="R35" s="397"/>
      <c r="S35" s="397"/>
      <c r="T35" s="397"/>
      <c r="U35" s="397"/>
      <c r="V35" s="397"/>
      <c r="W35" s="397"/>
      <c r="X35" s="397"/>
      <c r="Y35" s="398"/>
      <c r="Z35" s="397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399"/>
      <c r="BJ35" s="399"/>
      <c r="BK35" s="399"/>
      <c r="BL35" s="399"/>
      <c r="BM35" s="399"/>
      <c r="BN35" s="395"/>
    </row>
    <row r="36" spans="1:66" s="132" customFormat="1" ht="47.25" hidden="1" x14ac:dyDescent="0.25">
      <c r="A36" s="29" t="s">
        <v>114</v>
      </c>
      <c r="B36" s="10" t="s">
        <v>42</v>
      </c>
      <c r="C36" s="119"/>
      <c r="D36" s="119"/>
      <c r="E36" s="120"/>
      <c r="F36" s="120"/>
      <c r="G36" s="119"/>
      <c r="H36" s="119"/>
      <c r="I36" s="119"/>
      <c r="J36" s="121"/>
      <c r="K36" s="119"/>
      <c r="L36" s="119"/>
      <c r="M36" s="121"/>
      <c r="N36" s="119"/>
      <c r="O36" s="119"/>
      <c r="P36" s="119"/>
      <c r="Q36" s="119"/>
      <c r="R36" s="119"/>
      <c r="S36" s="119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</row>
    <row r="37" spans="1:66" s="129" customFormat="1" ht="31.5" x14ac:dyDescent="0.25">
      <c r="A37" s="20" t="s">
        <v>43</v>
      </c>
      <c r="B37" s="64" t="s">
        <v>44</v>
      </c>
      <c r="C37" s="113"/>
      <c r="D37" s="113"/>
      <c r="E37" s="117"/>
      <c r="F37" s="117"/>
      <c r="G37" s="113"/>
      <c r="H37" s="113">
        <f>H38+H43+H50</f>
        <v>16.7425</v>
      </c>
      <c r="I37" s="113">
        <f t="shared" ref="I37:P37" si="53">I38+I43+I50</f>
        <v>16.7425</v>
      </c>
      <c r="J37" s="118" t="s">
        <v>36</v>
      </c>
      <c r="K37" s="113">
        <f>K38+K43+K50</f>
        <v>25.8325</v>
      </c>
      <c r="L37" s="113">
        <f t="shared" si="53"/>
        <v>25.8325</v>
      </c>
      <c r="M37" s="118" t="s">
        <v>124</v>
      </c>
      <c r="N37" s="113">
        <f t="shared" si="53"/>
        <v>0</v>
      </c>
      <c r="O37" s="113">
        <f t="shared" si="53"/>
        <v>0</v>
      </c>
      <c r="P37" s="113">
        <f t="shared" si="53"/>
        <v>16.7425</v>
      </c>
      <c r="Q37" s="113">
        <f>Q38+Q43+Q50</f>
        <v>17.528016999999998</v>
      </c>
      <c r="R37" s="113">
        <f>R38+R43+R50</f>
        <v>25.879618644067797</v>
      </c>
      <c r="S37" s="113">
        <f t="shared" ref="S37" si="54">S38+S43+S50</f>
        <v>26.859859710698302</v>
      </c>
      <c r="T37" s="113">
        <f t="shared" ref="T37" si="55">T38+T43+T50</f>
        <v>17.585452710698306</v>
      </c>
      <c r="U37" s="113">
        <f>U38+U43+U50</f>
        <v>26.859859710698302</v>
      </c>
      <c r="V37" s="113">
        <f t="shared" ref="V37" si="56">V38+V43+V50</f>
        <v>0</v>
      </c>
      <c r="W37" s="113">
        <f t="shared" ref="W37" si="57">W38+W43+W50</f>
        <v>0</v>
      </c>
      <c r="X37" s="113">
        <f t="shared" ref="X37" si="58">X38+X43+X50</f>
        <v>0</v>
      </c>
      <c r="Y37" s="113">
        <f t="shared" ref="Y37" si="59">Y38+Y43+Y50</f>
        <v>5.9740000000000002</v>
      </c>
      <c r="Z37" s="113">
        <f t="shared" ref="Z37" si="60">Z38+Z43+Z50</f>
        <v>0</v>
      </c>
      <c r="AA37" s="113">
        <f t="shared" ref="AA37" si="61">AA38+AA43+AA50</f>
        <v>0</v>
      </c>
      <c r="AB37" s="113">
        <f t="shared" ref="AB37" si="62">AB38+AB43+AB50</f>
        <v>4.0919999999999996</v>
      </c>
      <c r="AC37" s="113">
        <f t="shared" ref="AC37" si="63">AC38+AC43+AC50</f>
        <v>1.8819999999999999</v>
      </c>
      <c r="AD37" s="113">
        <f t="shared" ref="AD37" si="64">AD38+AD43+AD50</f>
        <v>5.9740000000000002</v>
      </c>
      <c r="AE37" s="113">
        <f t="shared" ref="AE37" si="65">AE38+AE43+AE50</f>
        <v>0</v>
      </c>
      <c r="AF37" s="113">
        <f t="shared" ref="AF37" si="66">AF38+AF43+AF50</f>
        <v>0</v>
      </c>
      <c r="AG37" s="113">
        <f t="shared" ref="AG37" si="67">AG38+AG43+AG50</f>
        <v>4.0919999999999996</v>
      </c>
      <c r="AH37" s="113">
        <f t="shared" ref="AH37" si="68">AH38+AH43+AH50</f>
        <v>1.8819999999999999</v>
      </c>
      <c r="AI37" s="113">
        <v>7.8546639999999996</v>
      </c>
      <c r="AJ37" s="113">
        <v>0</v>
      </c>
      <c r="AK37" s="113">
        <v>0</v>
      </c>
      <c r="AL37" s="113">
        <v>6.9414999999999996</v>
      </c>
      <c r="AM37" s="113">
        <v>0.91316400000000009</v>
      </c>
      <c r="AN37" s="113">
        <f>AN38+AN43+AN50</f>
        <v>7.8546639999999996</v>
      </c>
      <c r="AO37" s="113">
        <f t="shared" ref="AO37" si="69">AO38+AO43+AO50</f>
        <v>0</v>
      </c>
      <c r="AP37" s="113">
        <f t="shared" ref="AP37" si="70">AP38+AP43+AP50</f>
        <v>0</v>
      </c>
      <c r="AQ37" s="113">
        <f t="shared" ref="AQ37" si="71">AQ38+AQ43+AQ50</f>
        <v>6.9414999999999996</v>
      </c>
      <c r="AR37" s="113">
        <f t="shared" ref="AR37" si="72">AR38+AR43+AR50</f>
        <v>0.91316400000000009</v>
      </c>
      <c r="AS37" s="113">
        <v>13.031195710698306</v>
      </c>
      <c r="AT37" s="113">
        <v>0</v>
      </c>
      <c r="AU37" s="113">
        <v>0</v>
      </c>
      <c r="AV37" s="113">
        <v>6.8799299999999999</v>
      </c>
      <c r="AW37" s="113">
        <v>6.1512657106983042</v>
      </c>
      <c r="AX37" s="113">
        <f t="shared" ref="AX37" si="73">AX38+AX43+AX50</f>
        <v>9.74376</v>
      </c>
      <c r="AY37" s="113">
        <f t="shared" ref="AY37" si="74">AY38+AY43+AY50</f>
        <v>0</v>
      </c>
      <c r="AZ37" s="113">
        <f t="shared" ref="AZ37" si="75">AZ38+AZ43+AZ50</f>
        <v>0</v>
      </c>
      <c r="BA37" s="113">
        <f t="shared" ref="BA37" si="76">BA38+BA43+BA50</f>
        <v>6.8159999999999998</v>
      </c>
      <c r="BB37" s="113"/>
      <c r="BC37" s="113">
        <f t="shared" ref="BC37" si="77">BC38+BC43+BC50</f>
        <v>0</v>
      </c>
      <c r="BD37" s="113">
        <v>26.859859710698302</v>
      </c>
      <c r="BE37" s="113">
        <v>0</v>
      </c>
      <c r="BF37" s="113">
        <v>0</v>
      </c>
      <c r="BG37" s="113">
        <v>17.913429999999998</v>
      </c>
      <c r="BH37" s="113">
        <v>8.9464297106983039</v>
      </c>
      <c r="BI37" s="113">
        <f t="shared" ref="BI37" si="78">BI38+BI43+BI50</f>
        <v>23.572423999999998</v>
      </c>
      <c r="BJ37" s="113">
        <f t="shared" ref="BJ37" si="79">BJ38+BJ43+BJ50</f>
        <v>0</v>
      </c>
      <c r="BK37" s="113">
        <f t="shared" ref="BK37" si="80">BK38+BK43+BK50</f>
        <v>0</v>
      </c>
      <c r="BL37" s="113">
        <f t="shared" ref="BL37" si="81">BL38+BL43+BL50</f>
        <v>17.849499999999999</v>
      </c>
      <c r="BM37" s="113">
        <f>BM38+BM43+BM50</f>
        <v>5.7229239999999999</v>
      </c>
      <c r="BN37" s="113"/>
    </row>
    <row r="38" spans="1:66" s="134" customFormat="1" ht="47.25" x14ac:dyDescent="0.25">
      <c r="A38" s="33" t="s">
        <v>81</v>
      </c>
      <c r="B38" s="65" t="s">
        <v>82</v>
      </c>
      <c r="C38" s="122"/>
      <c r="D38" s="122"/>
      <c r="E38" s="123"/>
      <c r="F38" s="123"/>
      <c r="G38" s="122"/>
      <c r="H38" s="122">
        <f>H39</f>
        <v>10.720500000000001</v>
      </c>
      <c r="I38" s="122">
        <f t="shared" ref="I38:Q39" si="82">I39</f>
        <v>10.720500000000001</v>
      </c>
      <c r="J38" s="124" t="s">
        <v>36</v>
      </c>
      <c r="K38" s="122">
        <f t="shared" si="82"/>
        <v>10.4505</v>
      </c>
      <c r="L38" s="122">
        <f t="shared" si="82"/>
        <v>10.4505</v>
      </c>
      <c r="M38" s="124" t="s">
        <v>124</v>
      </c>
      <c r="N38" s="122">
        <f t="shared" si="82"/>
        <v>0</v>
      </c>
      <c r="O38" s="122">
        <f t="shared" si="82"/>
        <v>0</v>
      </c>
      <c r="P38" s="122">
        <f t="shared" si="82"/>
        <v>10.720500000000001</v>
      </c>
      <c r="Q38" s="122">
        <f t="shared" si="82"/>
        <v>10.919853</v>
      </c>
      <c r="R38" s="122">
        <f t="shared" ref="R38" si="83">R39</f>
        <v>10.4505</v>
      </c>
      <c r="S38" s="122">
        <f t="shared" ref="S38" si="84">S39</f>
        <v>10.4505</v>
      </c>
      <c r="T38" s="122">
        <f t="shared" ref="T38" si="85">T39</f>
        <v>10.919853</v>
      </c>
      <c r="U38" s="122">
        <f t="shared" ref="U38" si="86">U39</f>
        <v>10.4505</v>
      </c>
      <c r="V38" s="122">
        <f t="shared" ref="V38" si="87">V39</f>
        <v>0</v>
      </c>
      <c r="W38" s="122">
        <f t="shared" ref="W38" si="88">W39</f>
        <v>0</v>
      </c>
      <c r="X38" s="122">
        <f t="shared" ref="X38" si="89">X39</f>
        <v>0</v>
      </c>
      <c r="Y38" s="122">
        <f t="shared" ref="Y38" si="90">Y39</f>
        <v>5.9740000000000002</v>
      </c>
      <c r="Z38" s="122">
        <f t="shared" ref="Z38" si="91">Z39</f>
        <v>0</v>
      </c>
      <c r="AA38" s="122">
        <f t="shared" ref="AA38" si="92">AA39</f>
        <v>0</v>
      </c>
      <c r="AB38" s="122">
        <f t="shared" ref="AB38" si="93">AB39</f>
        <v>4.0919999999999996</v>
      </c>
      <c r="AC38" s="122">
        <f t="shared" ref="AC38:AC39" si="94">AC39</f>
        <v>1.8819999999999999</v>
      </c>
      <c r="AD38" s="122">
        <f t="shared" ref="AD38" si="95">AD39</f>
        <v>5.9740000000000002</v>
      </c>
      <c r="AE38" s="122">
        <f t="shared" ref="AE38" si="96">AE39</f>
        <v>0</v>
      </c>
      <c r="AF38" s="122">
        <f t="shared" ref="AF38" si="97">AF39</f>
        <v>0</v>
      </c>
      <c r="AG38" s="122">
        <f t="shared" ref="AG38" si="98">AG39</f>
        <v>4.0919999999999996</v>
      </c>
      <c r="AH38" s="122">
        <f t="shared" ref="AH38:AH39" si="99">AH39</f>
        <v>1.8819999999999999</v>
      </c>
      <c r="AI38" s="122">
        <v>4.4764999999999997</v>
      </c>
      <c r="AJ38" s="122">
        <v>0</v>
      </c>
      <c r="AK38" s="122">
        <v>0</v>
      </c>
      <c r="AL38" s="122">
        <v>4.4764999999999997</v>
      </c>
      <c r="AM38" s="122">
        <v>0</v>
      </c>
      <c r="AN38" s="122">
        <f t="shared" ref="AN38" si="100">AN39</f>
        <v>4.4764999999999997</v>
      </c>
      <c r="AO38" s="122">
        <f t="shared" ref="AO38" si="101">AO39</f>
        <v>0</v>
      </c>
      <c r="AP38" s="122">
        <f t="shared" ref="AP38" si="102">AP39</f>
        <v>0</v>
      </c>
      <c r="AQ38" s="122">
        <f t="shared" ref="AQ38" si="103">AQ39</f>
        <v>4.4764999999999997</v>
      </c>
      <c r="AR38" s="122">
        <f t="shared" ref="AR38" si="104">AR39</f>
        <v>0</v>
      </c>
      <c r="AS38" s="122">
        <v>0</v>
      </c>
      <c r="AT38" s="122">
        <v>0</v>
      </c>
      <c r="AU38" s="122">
        <v>0</v>
      </c>
      <c r="AV38" s="122">
        <v>0</v>
      </c>
      <c r="AW38" s="122">
        <v>0</v>
      </c>
      <c r="AX38" s="122">
        <f t="shared" ref="AX38" si="105">AX39</f>
        <v>0</v>
      </c>
      <c r="AY38" s="122">
        <f t="shared" ref="AY38" si="106">AY39</f>
        <v>0</v>
      </c>
      <c r="AZ38" s="122">
        <f t="shared" ref="AZ38" si="107">AZ39</f>
        <v>0</v>
      </c>
      <c r="BA38" s="122">
        <f t="shared" ref="BA38" si="108">BA39</f>
        <v>0</v>
      </c>
      <c r="BB38" s="122"/>
      <c r="BC38" s="122">
        <f t="shared" ref="BC38" si="109">BC39</f>
        <v>0</v>
      </c>
      <c r="BD38" s="122">
        <v>10.450499999999998</v>
      </c>
      <c r="BE38" s="122">
        <v>0</v>
      </c>
      <c r="BF38" s="122">
        <v>0</v>
      </c>
      <c r="BG38" s="122">
        <v>8.5685000000000002</v>
      </c>
      <c r="BH38" s="122">
        <v>1.8819999999999999</v>
      </c>
      <c r="BI38" s="122">
        <f t="shared" ref="BI38" si="110">BI39</f>
        <v>10.450499999999998</v>
      </c>
      <c r="BJ38" s="122">
        <f t="shared" ref="BJ38" si="111">BJ39</f>
        <v>0</v>
      </c>
      <c r="BK38" s="122">
        <f t="shared" ref="BK38" si="112">BK39</f>
        <v>0</v>
      </c>
      <c r="BL38" s="122">
        <f>BL39</f>
        <v>8.5685000000000002</v>
      </c>
      <c r="BM38" s="122">
        <f t="shared" ref="BM38" si="113">BM39</f>
        <v>1.8819999999999999</v>
      </c>
      <c r="BN38" s="122"/>
    </row>
    <row r="39" spans="1:66" s="402" customFormat="1" ht="31.5" x14ac:dyDescent="0.25">
      <c r="A39" s="14" t="s">
        <v>45</v>
      </c>
      <c r="B39" s="11" t="s">
        <v>46</v>
      </c>
      <c r="C39" s="128"/>
      <c r="D39" s="128"/>
      <c r="E39" s="394"/>
      <c r="F39" s="394"/>
      <c r="G39" s="128"/>
      <c r="H39" s="128">
        <f>H40+H41</f>
        <v>10.720500000000001</v>
      </c>
      <c r="I39" s="128">
        <f t="shared" ref="I39:L39" si="114">I40+I41</f>
        <v>10.720500000000001</v>
      </c>
      <c r="J39" s="128" t="s">
        <v>36</v>
      </c>
      <c r="K39" s="128">
        <f t="shared" si="114"/>
        <v>10.4505</v>
      </c>
      <c r="L39" s="128">
        <f t="shared" si="114"/>
        <v>10.4505</v>
      </c>
      <c r="M39" s="181" t="s">
        <v>124</v>
      </c>
      <c r="N39" s="128">
        <f t="shared" si="82"/>
        <v>0</v>
      </c>
      <c r="O39" s="128">
        <f t="shared" si="82"/>
        <v>0</v>
      </c>
      <c r="P39" s="128">
        <f>P40+P41</f>
        <v>10.720500000000001</v>
      </c>
      <c r="Q39" s="128">
        <f t="shared" ref="Q39:AB39" si="115">Q40+Q41</f>
        <v>10.919853</v>
      </c>
      <c r="R39" s="128">
        <f t="shared" si="115"/>
        <v>10.4505</v>
      </c>
      <c r="S39" s="128">
        <f t="shared" si="115"/>
        <v>10.4505</v>
      </c>
      <c r="T39" s="128">
        <f t="shared" si="115"/>
        <v>10.919853</v>
      </c>
      <c r="U39" s="128">
        <f t="shared" si="115"/>
        <v>10.4505</v>
      </c>
      <c r="V39" s="128">
        <f t="shared" si="115"/>
        <v>0</v>
      </c>
      <c r="W39" s="128">
        <f t="shared" si="115"/>
        <v>0</v>
      </c>
      <c r="X39" s="128">
        <f t="shared" si="115"/>
        <v>0</v>
      </c>
      <c r="Y39" s="128">
        <f t="shared" si="115"/>
        <v>5.9740000000000002</v>
      </c>
      <c r="Z39" s="128">
        <f t="shared" si="115"/>
        <v>0</v>
      </c>
      <c r="AA39" s="128">
        <f t="shared" si="115"/>
        <v>0</v>
      </c>
      <c r="AB39" s="128">
        <f t="shared" si="115"/>
        <v>4.0919999999999996</v>
      </c>
      <c r="AC39" s="128">
        <f t="shared" si="94"/>
        <v>1.8819999999999999</v>
      </c>
      <c r="AD39" s="128">
        <f>AD40+AD41</f>
        <v>5.9740000000000002</v>
      </c>
      <c r="AE39" s="128">
        <f t="shared" ref="AE39:AG39" si="116">AE40+AE41</f>
        <v>0</v>
      </c>
      <c r="AF39" s="128">
        <f t="shared" si="116"/>
        <v>0</v>
      </c>
      <c r="AG39" s="128">
        <f t="shared" si="116"/>
        <v>4.0919999999999996</v>
      </c>
      <c r="AH39" s="128">
        <f t="shared" si="99"/>
        <v>1.8819999999999999</v>
      </c>
      <c r="AI39" s="128">
        <v>4.4764999999999997</v>
      </c>
      <c r="AJ39" s="128">
        <v>0</v>
      </c>
      <c r="AK39" s="128">
        <v>0</v>
      </c>
      <c r="AL39" s="128">
        <v>4.4764999999999997</v>
      </c>
      <c r="AM39" s="128">
        <v>0</v>
      </c>
      <c r="AN39" s="128">
        <f t="shared" ref="AN39" si="117">AN40+AN41</f>
        <v>4.4764999999999997</v>
      </c>
      <c r="AO39" s="128">
        <f t="shared" ref="AO39" si="118">AO40+AO41</f>
        <v>0</v>
      </c>
      <c r="AP39" s="128">
        <f t="shared" ref="AP39" si="119">AP40+AP41</f>
        <v>0</v>
      </c>
      <c r="AQ39" s="128">
        <f t="shared" ref="AQ39" si="120">AQ40+AQ41</f>
        <v>4.4764999999999997</v>
      </c>
      <c r="AR39" s="128">
        <f t="shared" ref="AR39" si="121">AR40+AR41</f>
        <v>0</v>
      </c>
      <c r="AS39" s="128">
        <v>0</v>
      </c>
      <c r="AT39" s="128">
        <v>0</v>
      </c>
      <c r="AU39" s="128">
        <v>0</v>
      </c>
      <c r="AV39" s="128">
        <v>0</v>
      </c>
      <c r="AW39" s="128">
        <v>0</v>
      </c>
      <c r="AX39" s="128">
        <f t="shared" ref="AX39" si="122">AX40+AX41</f>
        <v>0</v>
      </c>
      <c r="AY39" s="128">
        <f t="shared" ref="AY39" si="123">AY40+AY41</f>
        <v>0</v>
      </c>
      <c r="AZ39" s="128">
        <f t="shared" ref="AZ39" si="124">AZ40+AZ41</f>
        <v>0</v>
      </c>
      <c r="BA39" s="128">
        <f t="shared" ref="BA39" si="125">BA40+BA41</f>
        <v>0</v>
      </c>
      <c r="BB39" s="128"/>
      <c r="BC39" s="128">
        <f t="shared" ref="BC39" si="126">BC40+BC41</f>
        <v>0</v>
      </c>
      <c r="BD39" s="128">
        <v>10.450499999999998</v>
      </c>
      <c r="BE39" s="128">
        <v>0</v>
      </c>
      <c r="BF39" s="128">
        <v>0</v>
      </c>
      <c r="BG39" s="128">
        <v>8.5685000000000002</v>
      </c>
      <c r="BH39" s="128">
        <v>1.8819999999999999</v>
      </c>
      <c r="BI39" s="128">
        <f>BI40+BI41</f>
        <v>10.450499999999998</v>
      </c>
      <c r="BJ39" s="128">
        <f t="shared" ref="BJ39" si="127">BJ40+BJ41</f>
        <v>0</v>
      </c>
      <c r="BK39" s="128">
        <f t="shared" ref="BK39" si="128">BK40+BK41</f>
        <v>0</v>
      </c>
      <c r="BL39" s="128">
        <f>BL40+BL41</f>
        <v>8.5685000000000002</v>
      </c>
      <c r="BM39" s="128">
        <f t="shared" ref="BM39" si="129">BM40+BM41</f>
        <v>1.8819999999999999</v>
      </c>
      <c r="BN39" s="128"/>
    </row>
    <row r="40" spans="1:66" s="400" customFormat="1" ht="49.5" customHeight="1" x14ac:dyDescent="0.25">
      <c r="A40" s="14" t="s">
        <v>47</v>
      </c>
      <c r="B40" s="391" t="s">
        <v>916</v>
      </c>
      <c r="C40" s="387" t="s">
        <v>901</v>
      </c>
      <c r="D40" s="548" t="s">
        <v>887</v>
      </c>
      <c r="E40" s="394">
        <v>2019</v>
      </c>
      <c r="F40" s="401">
        <v>2019</v>
      </c>
      <c r="G40" s="401">
        <v>2019</v>
      </c>
      <c r="H40" s="128">
        <v>5.9740000000000002</v>
      </c>
      <c r="I40" s="128">
        <f>H40</f>
        <v>5.9740000000000002</v>
      </c>
      <c r="J40" s="181">
        <v>43709</v>
      </c>
      <c r="K40" s="128">
        <v>5.9740000000000002</v>
      </c>
      <c r="L40" s="128">
        <f>K40</f>
        <v>5.9740000000000002</v>
      </c>
      <c r="M40" s="181">
        <v>43709</v>
      </c>
      <c r="N40" s="128">
        <v>0</v>
      </c>
      <c r="O40" s="128">
        <v>0</v>
      </c>
      <c r="P40" s="128">
        <f>I40</f>
        <v>5.9740000000000002</v>
      </c>
      <c r="Q40" s="128">
        <f>I40</f>
        <v>5.9740000000000002</v>
      </c>
      <c r="R40" s="128">
        <f>L40</f>
        <v>5.9740000000000002</v>
      </c>
      <c r="S40" s="128">
        <f>R40</f>
        <v>5.9740000000000002</v>
      </c>
      <c r="T40" s="128">
        <f>H40</f>
        <v>5.9740000000000002</v>
      </c>
      <c r="U40" s="128">
        <f>S40</f>
        <v>5.9740000000000002</v>
      </c>
      <c r="V40" s="128">
        <v>0</v>
      </c>
      <c r="W40" s="128">
        <v>0</v>
      </c>
      <c r="X40" s="128">
        <v>0</v>
      </c>
      <c r="Y40" s="128">
        <f>T40</f>
        <v>5.9740000000000002</v>
      </c>
      <c r="Z40" s="128">
        <v>0</v>
      </c>
      <c r="AA40" s="128">
        <v>0</v>
      </c>
      <c r="AB40" s="128">
        <v>4.0919999999999996</v>
      </c>
      <c r="AC40" s="128">
        <v>1.8819999999999999</v>
      </c>
      <c r="AD40" s="128">
        <v>5.9740000000000002</v>
      </c>
      <c r="AE40" s="128">
        <v>0</v>
      </c>
      <c r="AF40" s="128">
        <v>0</v>
      </c>
      <c r="AG40" s="128">
        <v>4.0919999999999996</v>
      </c>
      <c r="AH40" s="128">
        <v>1.8819999999999999</v>
      </c>
      <c r="AI40" s="128">
        <v>0</v>
      </c>
      <c r="AJ40" s="128">
        <v>0</v>
      </c>
      <c r="AK40" s="128">
        <v>0</v>
      </c>
      <c r="AL40" s="128">
        <v>0</v>
      </c>
      <c r="AM40" s="128">
        <v>0</v>
      </c>
      <c r="AN40" s="128">
        <f>U40-AD40</f>
        <v>0</v>
      </c>
      <c r="AO40" s="128">
        <v>0</v>
      </c>
      <c r="AP40" s="128">
        <v>0</v>
      </c>
      <c r="AQ40" s="128">
        <f>AN40-AR40</f>
        <v>0</v>
      </c>
      <c r="AR40" s="128">
        <v>0</v>
      </c>
      <c r="AS40" s="128">
        <v>0</v>
      </c>
      <c r="AT40" s="128">
        <v>0</v>
      </c>
      <c r="AU40" s="128">
        <v>0</v>
      </c>
      <c r="AV40" s="128">
        <v>0</v>
      </c>
      <c r="AW40" s="128">
        <v>0</v>
      </c>
      <c r="AX40" s="128">
        <v>0</v>
      </c>
      <c r="AY40" s="128">
        <v>0</v>
      </c>
      <c r="AZ40" s="128">
        <v>0</v>
      </c>
      <c r="BA40" s="128">
        <v>0</v>
      </c>
      <c r="BB40" s="128"/>
      <c r="BC40" s="128">
        <v>0</v>
      </c>
      <c r="BD40" s="128">
        <v>5.9739999999999993</v>
      </c>
      <c r="BE40" s="128"/>
      <c r="BF40" s="128"/>
      <c r="BG40" s="128">
        <v>4.0919999999999996</v>
      </c>
      <c r="BH40" s="128">
        <v>1.8819999999999999</v>
      </c>
      <c r="BI40" s="128">
        <f>SUM(BJ40:BM40)</f>
        <v>5.9739999999999993</v>
      </c>
      <c r="BJ40" s="128"/>
      <c r="BK40" s="128"/>
      <c r="BL40" s="128">
        <f>AG40+AQ40+BA40</f>
        <v>4.0919999999999996</v>
      </c>
      <c r="BM40" s="128">
        <f>AH40+AR40+BC40</f>
        <v>1.8819999999999999</v>
      </c>
      <c r="BN40" s="594" t="s">
        <v>878</v>
      </c>
    </row>
    <row r="41" spans="1:66" s="400" customFormat="1" ht="47.25" customHeight="1" x14ac:dyDescent="0.25">
      <c r="A41" s="14" t="s">
        <v>679</v>
      </c>
      <c r="B41" s="391" t="s">
        <v>915</v>
      </c>
      <c r="C41" s="387" t="s">
        <v>902</v>
      </c>
      <c r="D41" s="548" t="s">
        <v>887</v>
      </c>
      <c r="E41" s="394">
        <v>2020</v>
      </c>
      <c r="F41" s="401">
        <v>2020</v>
      </c>
      <c r="G41" s="401">
        <v>2020</v>
      </c>
      <c r="H41" s="128">
        <f>4.573+0.1735</f>
        <v>4.7465000000000002</v>
      </c>
      <c r="I41" s="128">
        <f>H41</f>
        <v>4.7465000000000002</v>
      </c>
      <c r="J41" s="181">
        <v>43709</v>
      </c>
      <c r="K41" s="128">
        <f>4.303+0.1735</f>
        <v>4.4764999999999997</v>
      </c>
      <c r="L41" s="128">
        <f>K41</f>
        <v>4.4764999999999997</v>
      </c>
      <c r="M41" s="181">
        <v>43831</v>
      </c>
      <c r="N41" s="128"/>
      <c r="O41" s="128"/>
      <c r="P41" s="128">
        <f>I41</f>
        <v>4.7465000000000002</v>
      </c>
      <c r="Q41" s="128">
        <f>P41*Ф17!F15</f>
        <v>4.9458530000000005</v>
      </c>
      <c r="R41" s="128">
        <f>L41</f>
        <v>4.4764999999999997</v>
      </c>
      <c r="S41" s="128">
        <f>R41</f>
        <v>4.4764999999999997</v>
      </c>
      <c r="T41" s="128">
        <f>Q41</f>
        <v>4.9458530000000005</v>
      </c>
      <c r="U41" s="128">
        <f>S41</f>
        <v>4.4764999999999997</v>
      </c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>
        <v>4.4764999999999997</v>
      </c>
      <c r="AJ41" s="128"/>
      <c r="AK41" s="128"/>
      <c r="AL41" s="128">
        <v>4.4764999999999997</v>
      </c>
      <c r="AM41" s="128">
        <v>0</v>
      </c>
      <c r="AN41" s="128">
        <f>AQ41+AR41</f>
        <v>4.4764999999999997</v>
      </c>
      <c r="AO41" s="128"/>
      <c r="AP41" s="128"/>
      <c r="AQ41" s="128">
        <f>U41-AR41</f>
        <v>4.4764999999999997</v>
      </c>
      <c r="AR41" s="128">
        <v>0</v>
      </c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>
        <v>4.4764999999999997</v>
      </c>
      <c r="BE41" s="128"/>
      <c r="BF41" s="128"/>
      <c r="BG41" s="128">
        <v>4.4764999999999997</v>
      </c>
      <c r="BH41" s="128">
        <v>0</v>
      </c>
      <c r="BI41" s="128">
        <f>SUM(BJ41:BM41)</f>
        <v>4.4764999999999997</v>
      </c>
      <c r="BJ41" s="128"/>
      <c r="BK41" s="128"/>
      <c r="BL41" s="128">
        <f>AG41+AQ41+BA41</f>
        <v>4.4764999999999997</v>
      </c>
      <c r="BM41" s="128">
        <f>AH41+AR41+BC41</f>
        <v>0</v>
      </c>
      <c r="BN41" s="595"/>
    </row>
    <row r="42" spans="1:66" s="135" customFormat="1" ht="31.5" x14ac:dyDescent="0.25">
      <c r="A42" s="14" t="s">
        <v>115</v>
      </c>
      <c r="B42" s="11" t="s">
        <v>116</v>
      </c>
      <c r="C42" s="125"/>
      <c r="D42" s="125"/>
      <c r="E42" s="126"/>
      <c r="F42" s="126"/>
      <c r="G42" s="125"/>
      <c r="H42" s="125"/>
      <c r="I42" s="125"/>
      <c r="J42" s="127"/>
      <c r="K42" s="125"/>
      <c r="L42" s="125"/>
      <c r="M42" s="127"/>
      <c r="N42" s="125"/>
      <c r="O42" s="125"/>
      <c r="P42" s="125"/>
      <c r="Q42" s="125"/>
      <c r="R42" s="125"/>
      <c r="S42" s="125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</row>
    <row r="43" spans="1:66" s="134" customFormat="1" ht="31.5" x14ac:dyDescent="0.25">
      <c r="A43" s="33" t="s">
        <v>48</v>
      </c>
      <c r="B43" s="65" t="s">
        <v>49</v>
      </c>
      <c r="C43" s="122"/>
      <c r="D43" s="122"/>
      <c r="E43" s="123"/>
      <c r="F43" s="123"/>
      <c r="G43" s="122"/>
      <c r="H43" s="122">
        <f>H44</f>
        <v>6.0220000000000002</v>
      </c>
      <c r="I43" s="122">
        <f t="shared" ref="I43:Q43" si="130">I44</f>
        <v>6.0220000000000002</v>
      </c>
      <c r="J43" s="124" t="s">
        <v>36</v>
      </c>
      <c r="K43" s="122">
        <f t="shared" si="130"/>
        <v>15.382</v>
      </c>
      <c r="L43" s="122">
        <f t="shared" si="130"/>
        <v>15.382</v>
      </c>
      <c r="M43" s="124">
        <f t="shared" si="130"/>
        <v>43132</v>
      </c>
      <c r="N43" s="122">
        <f t="shared" si="130"/>
        <v>0</v>
      </c>
      <c r="O43" s="122">
        <f t="shared" si="130"/>
        <v>0</v>
      </c>
      <c r="P43" s="122">
        <f t="shared" si="130"/>
        <v>6.0220000000000002</v>
      </c>
      <c r="Q43" s="122">
        <f t="shared" si="130"/>
        <v>6.6081640000000004</v>
      </c>
      <c r="R43" s="122">
        <f t="shared" ref="R43" si="131">R44</f>
        <v>15.429118644067797</v>
      </c>
      <c r="S43" s="122">
        <f t="shared" ref="S43" si="132">S44</f>
        <v>16.409359710698304</v>
      </c>
      <c r="T43" s="122">
        <f t="shared" ref="T43" si="133">T44</f>
        <v>6.6655997106983049</v>
      </c>
      <c r="U43" s="122">
        <f t="shared" ref="U43" si="134">U44</f>
        <v>16.409359710698304</v>
      </c>
      <c r="V43" s="122">
        <f t="shared" ref="V43" si="135">V44</f>
        <v>0</v>
      </c>
      <c r="W43" s="122">
        <f t="shared" ref="W43" si="136">W44</f>
        <v>0</v>
      </c>
      <c r="X43" s="122">
        <f t="shared" ref="X43" si="137">X44</f>
        <v>0</v>
      </c>
      <c r="Y43" s="122">
        <f t="shared" ref="Y43" si="138">Y44</f>
        <v>0</v>
      </c>
      <c r="Z43" s="122">
        <f t="shared" ref="Z43" si="139">Z44</f>
        <v>0</v>
      </c>
      <c r="AA43" s="122">
        <f t="shared" ref="AA43" si="140">AA44</f>
        <v>0</v>
      </c>
      <c r="AB43" s="122">
        <f t="shared" ref="AB43" si="141">AB44</f>
        <v>0</v>
      </c>
      <c r="AC43" s="122">
        <f t="shared" ref="AC43" si="142">AC44</f>
        <v>0</v>
      </c>
      <c r="AD43" s="122">
        <f t="shared" ref="AD43" si="143">AD44</f>
        <v>0</v>
      </c>
      <c r="AE43" s="122">
        <f t="shared" ref="AE43" si="144">AE44</f>
        <v>0</v>
      </c>
      <c r="AF43" s="122">
        <f t="shared" ref="AF43" si="145">AF44</f>
        <v>0</v>
      </c>
      <c r="AG43" s="122">
        <f t="shared" ref="AG43" si="146">AG44</f>
        <v>0</v>
      </c>
      <c r="AH43" s="122">
        <f t="shared" ref="AH43" si="147">AH44</f>
        <v>0</v>
      </c>
      <c r="AI43" s="122">
        <v>3.3781639999999999</v>
      </c>
      <c r="AJ43" s="122">
        <v>0</v>
      </c>
      <c r="AK43" s="122">
        <v>0</v>
      </c>
      <c r="AL43" s="122">
        <v>2.4649999999999999</v>
      </c>
      <c r="AM43" s="122">
        <v>0.91316400000000009</v>
      </c>
      <c r="AN43" s="122">
        <f>AN44</f>
        <v>3.3781639999999999</v>
      </c>
      <c r="AO43" s="122">
        <f t="shared" ref="AO43" si="148">AO44</f>
        <v>0</v>
      </c>
      <c r="AP43" s="122">
        <f t="shared" ref="AP43" si="149">AP44</f>
        <v>0</v>
      </c>
      <c r="AQ43" s="122">
        <f t="shared" ref="AQ43" si="150">AQ44</f>
        <v>2.4649999999999999</v>
      </c>
      <c r="AR43" s="122">
        <f t="shared" ref="AR43" si="151">AR44</f>
        <v>0.91316400000000009</v>
      </c>
      <c r="AS43" s="122">
        <v>13.031195710698306</v>
      </c>
      <c r="AT43" s="122">
        <v>0</v>
      </c>
      <c r="AU43" s="122">
        <v>0</v>
      </c>
      <c r="AV43" s="122">
        <v>6.8799299999999999</v>
      </c>
      <c r="AW43" s="122">
        <v>6.1512657106983042</v>
      </c>
      <c r="AX43" s="122">
        <f t="shared" ref="AX43" si="152">AX44</f>
        <v>9.74376</v>
      </c>
      <c r="AY43" s="122">
        <f t="shared" ref="AY43" si="153">AY44</f>
        <v>0</v>
      </c>
      <c r="AZ43" s="122">
        <f t="shared" ref="AZ43" si="154">AZ44</f>
        <v>0</v>
      </c>
      <c r="BA43" s="1042">
        <f t="shared" ref="BA43:BB43" si="155">BA44</f>
        <v>6.8159999999999998</v>
      </c>
      <c r="BB43" s="1042">
        <f t="shared" si="155"/>
        <v>2.9277599999999997</v>
      </c>
      <c r="BC43" s="122">
        <f t="shared" ref="BC43" si="156">BC44</f>
        <v>0</v>
      </c>
      <c r="BD43" s="122">
        <v>16.409359710698304</v>
      </c>
      <c r="BE43" s="122">
        <v>0</v>
      </c>
      <c r="BF43" s="122">
        <v>0</v>
      </c>
      <c r="BG43" s="122">
        <v>9.3449299999999997</v>
      </c>
      <c r="BH43" s="122">
        <v>7.0644297106983043</v>
      </c>
      <c r="BI43" s="122">
        <f t="shared" ref="BI43" si="157">BI44</f>
        <v>13.121924</v>
      </c>
      <c r="BJ43" s="122">
        <f t="shared" ref="BJ43" si="158">BJ44</f>
        <v>0</v>
      </c>
      <c r="BK43" s="122">
        <f t="shared" ref="BK43" si="159">BK44</f>
        <v>0</v>
      </c>
      <c r="BL43" s="122">
        <f t="shared" ref="BL43" si="160">BL44</f>
        <v>9.2809999999999988</v>
      </c>
      <c r="BM43" s="122">
        <f t="shared" ref="BM43" si="161">BM44</f>
        <v>3.8409239999999998</v>
      </c>
      <c r="BN43" s="122"/>
    </row>
    <row r="44" spans="1:66" s="135" customFormat="1" x14ac:dyDescent="0.25">
      <c r="A44" s="14" t="s">
        <v>75</v>
      </c>
      <c r="B44" s="11" t="s">
        <v>76</v>
      </c>
      <c r="C44" s="125"/>
      <c r="D44" s="125"/>
      <c r="E44" s="126"/>
      <c r="F44" s="126"/>
      <c r="G44" s="125"/>
      <c r="H44" s="125">
        <f>SUM(H45:H48)</f>
        <v>6.0220000000000002</v>
      </c>
      <c r="I44" s="125">
        <f t="shared" ref="I44:K44" si="162">SUM(I45:I48)</f>
        <v>6.0220000000000002</v>
      </c>
      <c r="J44" s="125"/>
      <c r="K44" s="125">
        <f t="shared" si="162"/>
        <v>15.382</v>
      </c>
      <c r="L44" s="125">
        <f>SUM(L45:L48)</f>
        <v>15.382</v>
      </c>
      <c r="M44" s="127">
        <f>M48</f>
        <v>43132</v>
      </c>
      <c r="N44" s="125">
        <f>N48</f>
        <v>0</v>
      </c>
      <c r="O44" s="125">
        <f>O48</f>
        <v>0</v>
      </c>
      <c r="P44" s="125">
        <f>SUM(P45:P48)</f>
        <v>6.0220000000000002</v>
      </c>
      <c r="Q44" s="125">
        <f t="shared" ref="Q44:BM44" si="163">SUM(Q45:Q48)</f>
        <v>6.6081640000000004</v>
      </c>
      <c r="R44" s="125">
        <f t="shared" si="163"/>
        <v>15.429118644067797</v>
      </c>
      <c r="S44" s="125">
        <f t="shared" si="163"/>
        <v>16.409359710698304</v>
      </c>
      <c r="T44" s="125">
        <f t="shared" si="163"/>
        <v>6.6655997106983049</v>
      </c>
      <c r="U44" s="125">
        <f t="shared" si="163"/>
        <v>16.409359710698304</v>
      </c>
      <c r="V44" s="125">
        <f t="shared" si="163"/>
        <v>0</v>
      </c>
      <c r="W44" s="125">
        <f t="shared" si="163"/>
        <v>0</v>
      </c>
      <c r="X44" s="125">
        <f t="shared" si="163"/>
        <v>0</v>
      </c>
      <c r="Y44" s="125">
        <f t="shared" si="163"/>
        <v>0</v>
      </c>
      <c r="Z44" s="125">
        <f t="shared" si="163"/>
        <v>0</v>
      </c>
      <c r="AA44" s="125">
        <f t="shared" si="163"/>
        <v>0</v>
      </c>
      <c r="AB44" s="125">
        <f t="shared" si="163"/>
        <v>0</v>
      </c>
      <c r="AC44" s="125">
        <f t="shared" si="163"/>
        <v>0</v>
      </c>
      <c r="AD44" s="125">
        <f t="shared" si="163"/>
        <v>0</v>
      </c>
      <c r="AE44" s="125">
        <f t="shared" si="163"/>
        <v>0</v>
      </c>
      <c r="AF44" s="125">
        <f t="shared" si="163"/>
        <v>0</v>
      </c>
      <c r="AG44" s="125">
        <f t="shared" si="163"/>
        <v>0</v>
      </c>
      <c r="AH44" s="125">
        <f t="shared" si="163"/>
        <v>0</v>
      </c>
      <c r="AI44" s="125">
        <v>3.3781639999999999</v>
      </c>
      <c r="AJ44" s="125">
        <v>0</v>
      </c>
      <c r="AK44" s="125">
        <v>0</v>
      </c>
      <c r="AL44" s="125">
        <v>2.4649999999999999</v>
      </c>
      <c r="AM44" s="125">
        <v>0.91316400000000009</v>
      </c>
      <c r="AN44" s="125">
        <f t="shared" si="163"/>
        <v>3.3781639999999999</v>
      </c>
      <c r="AO44" s="125">
        <f t="shared" si="163"/>
        <v>0</v>
      </c>
      <c r="AP44" s="125">
        <f t="shared" si="163"/>
        <v>0</v>
      </c>
      <c r="AQ44" s="125">
        <f t="shared" si="163"/>
        <v>2.4649999999999999</v>
      </c>
      <c r="AR44" s="125">
        <f t="shared" si="163"/>
        <v>0.91316400000000009</v>
      </c>
      <c r="AS44" s="125">
        <v>13.031195710698306</v>
      </c>
      <c r="AT44" s="125">
        <v>0</v>
      </c>
      <c r="AU44" s="125">
        <v>0</v>
      </c>
      <c r="AV44" s="125">
        <v>6.8799299999999999</v>
      </c>
      <c r="AW44" s="125">
        <v>6.1512657106983042</v>
      </c>
      <c r="AX44" s="125">
        <f>SUM(AX45:AX48)</f>
        <v>9.74376</v>
      </c>
      <c r="AY44" s="125">
        <f t="shared" si="163"/>
        <v>0</v>
      </c>
      <c r="AZ44" s="125">
        <f t="shared" si="163"/>
        <v>0</v>
      </c>
      <c r="BA44" s="125">
        <f>SUM(BA45:BA48)</f>
        <v>6.8159999999999998</v>
      </c>
      <c r="BB44" s="125">
        <f>SUM(BB45:BB48)</f>
        <v>2.9277599999999997</v>
      </c>
      <c r="BC44" s="125">
        <f t="shared" si="163"/>
        <v>0</v>
      </c>
      <c r="BD44" s="125">
        <v>16.409359710698304</v>
      </c>
      <c r="BE44" s="125">
        <v>0</v>
      </c>
      <c r="BF44" s="125">
        <v>0</v>
      </c>
      <c r="BG44" s="125">
        <v>9.3449299999999997</v>
      </c>
      <c r="BH44" s="125">
        <v>7.0644297106983043</v>
      </c>
      <c r="BI44" s="125">
        <f>SUM(BI45:BI48)</f>
        <v>13.121924</v>
      </c>
      <c r="BJ44" s="125">
        <f t="shared" si="163"/>
        <v>0</v>
      </c>
      <c r="BK44" s="125">
        <f t="shared" si="163"/>
        <v>0</v>
      </c>
      <c r="BL44" s="125">
        <f>SUM(BL45:BL48)</f>
        <v>9.2809999999999988</v>
      </c>
      <c r="BM44" s="125">
        <f t="shared" si="163"/>
        <v>3.8409239999999998</v>
      </c>
      <c r="BN44" s="125"/>
    </row>
    <row r="45" spans="1:66" s="402" customFormat="1" ht="47.25" x14ac:dyDescent="0.25">
      <c r="A45" s="14" t="s">
        <v>77</v>
      </c>
      <c r="B45" s="16" t="s">
        <v>917</v>
      </c>
      <c r="C45" s="387" t="s">
        <v>903</v>
      </c>
      <c r="D45" s="128"/>
      <c r="E45" s="394">
        <v>2020</v>
      </c>
      <c r="F45" s="397">
        <v>0</v>
      </c>
      <c r="G45" s="401">
        <v>2020</v>
      </c>
      <c r="H45" s="128">
        <v>3.242</v>
      </c>
      <c r="I45" s="128">
        <f>H45</f>
        <v>3.242</v>
      </c>
      <c r="J45" s="181">
        <v>43709</v>
      </c>
      <c r="K45" s="128">
        <v>3.242</v>
      </c>
      <c r="L45" s="128">
        <f>K45</f>
        <v>3.242</v>
      </c>
      <c r="M45" s="181">
        <v>43709</v>
      </c>
      <c r="N45" s="128"/>
      <c r="O45" s="128"/>
      <c r="P45" s="128">
        <f>H45</f>
        <v>3.242</v>
      </c>
      <c r="Q45" s="128">
        <f>P45*Ф17!F15</f>
        <v>3.3781639999999999</v>
      </c>
      <c r="R45" s="128">
        <f>K45</f>
        <v>3.242</v>
      </c>
      <c r="S45" s="128">
        <f>R45*Ф17!F15</f>
        <v>3.3781639999999999</v>
      </c>
      <c r="T45" s="128">
        <f>Q45</f>
        <v>3.3781639999999999</v>
      </c>
      <c r="U45" s="128">
        <f>S45</f>
        <v>3.3781639999999999</v>
      </c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>
        <v>3.3781639999999999</v>
      </c>
      <c r="AJ45" s="128"/>
      <c r="AK45" s="128"/>
      <c r="AL45" s="128">
        <v>2.4649999999999999</v>
      </c>
      <c r="AM45" s="128">
        <v>0.91316400000000009</v>
      </c>
      <c r="AN45" s="128">
        <f>AQ45+AR45</f>
        <v>3.3781639999999999</v>
      </c>
      <c r="AO45" s="128"/>
      <c r="AP45" s="128"/>
      <c r="AQ45" s="128">
        <v>2.4649999999999999</v>
      </c>
      <c r="AR45" s="128">
        <f>U45-AQ45</f>
        <v>0.91316400000000009</v>
      </c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>
        <v>3.3781639999999999</v>
      </c>
      <c r="BE45" s="128"/>
      <c r="BF45" s="128"/>
      <c r="BG45" s="128">
        <v>2.4649999999999999</v>
      </c>
      <c r="BH45" s="128">
        <v>0.91316400000000009</v>
      </c>
      <c r="BI45" s="399">
        <f>SUM(BJ45:BM45)</f>
        <v>3.3781639999999999</v>
      </c>
      <c r="BJ45" s="128"/>
      <c r="BK45" s="128"/>
      <c r="BL45" s="128">
        <f>AG45+AQ45+BA45</f>
        <v>2.4649999999999999</v>
      </c>
      <c r="BM45" s="128">
        <f>AH45+AR45+BB45</f>
        <v>0.91316400000000009</v>
      </c>
      <c r="BN45" s="395" t="s">
        <v>865</v>
      </c>
    </row>
    <row r="46" spans="1:66" s="402" customFormat="1" ht="47.25" x14ac:dyDescent="0.25">
      <c r="A46" s="14" t="s">
        <v>864</v>
      </c>
      <c r="B46" s="16" t="s">
        <v>918</v>
      </c>
      <c r="C46" s="387" t="s">
        <v>905</v>
      </c>
      <c r="D46" s="548" t="s">
        <v>151</v>
      </c>
      <c r="E46" s="394">
        <v>2021</v>
      </c>
      <c r="F46" s="397"/>
      <c r="G46" s="394">
        <v>2021</v>
      </c>
      <c r="H46" s="128"/>
      <c r="I46" s="128"/>
      <c r="J46" s="181"/>
      <c r="K46" s="128">
        <v>5.73</v>
      </c>
      <c r="L46" s="128">
        <f>K46</f>
        <v>5.73</v>
      </c>
      <c r="M46" s="181">
        <v>43862</v>
      </c>
      <c r="N46" s="128"/>
      <c r="O46" s="128"/>
      <c r="P46" s="128"/>
      <c r="Q46" s="128"/>
      <c r="R46" s="128">
        <f>L46</f>
        <v>5.73</v>
      </c>
      <c r="S46" s="128">
        <f>R46*Ф17!$G$15</f>
        <v>5.9649299999999998</v>
      </c>
      <c r="T46" s="128"/>
      <c r="U46" s="128">
        <f>S46</f>
        <v>5.9649299999999998</v>
      </c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>
        <v>5.9649299999999998</v>
      </c>
      <c r="AT46" s="128"/>
      <c r="AU46" s="128"/>
      <c r="AV46" s="128">
        <v>3.5689299999999999</v>
      </c>
      <c r="AW46" s="128">
        <v>2.3959999999999999</v>
      </c>
      <c r="AX46" s="128">
        <f>U46</f>
        <v>5.9649299999999998</v>
      </c>
      <c r="AY46" s="128"/>
      <c r="AZ46" s="128"/>
      <c r="BA46" s="1041">
        <f>6.816-3.311</f>
        <v>3.5049999999999999</v>
      </c>
      <c r="BB46" s="553">
        <f>AX46-BA46</f>
        <v>2.4599299999999999</v>
      </c>
      <c r="BC46" s="553"/>
      <c r="BD46" s="128">
        <v>5.9649299999999998</v>
      </c>
      <c r="BE46" s="128"/>
      <c r="BF46" s="128"/>
      <c r="BG46" s="128">
        <v>3.5689299999999999</v>
      </c>
      <c r="BH46" s="128">
        <v>2.3959999999999999</v>
      </c>
      <c r="BI46" s="399">
        <f>AX46</f>
        <v>5.9649299999999998</v>
      </c>
      <c r="BJ46" s="128"/>
      <c r="BK46" s="128"/>
      <c r="BL46" s="128">
        <f>AG46+AQ46+BA46</f>
        <v>3.5049999999999999</v>
      </c>
      <c r="BM46" s="128">
        <f>AH46+AR46+BB46</f>
        <v>2.4599299999999999</v>
      </c>
      <c r="BN46" s="594" t="s">
        <v>879</v>
      </c>
    </row>
    <row r="47" spans="1:66" s="402" customFormat="1" ht="47.25" x14ac:dyDescent="0.25">
      <c r="A47" s="14" t="s">
        <v>875</v>
      </c>
      <c r="B47" s="16" t="s">
        <v>919</v>
      </c>
      <c r="C47" s="387" t="s">
        <v>906</v>
      </c>
      <c r="D47" s="548" t="s">
        <v>151</v>
      </c>
      <c r="E47" s="394">
        <v>2021</v>
      </c>
      <c r="F47" s="397"/>
      <c r="G47" s="394">
        <v>2021</v>
      </c>
      <c r="H47" s="128"/>
      <c r="I47" s="128"/>
      <c r="J47" s="181"/>
      <c r="K47" s="128">
        <v>3.63</v>
      </c>
      <c r="L47" s="128">
        <f>K47</f>
        <v>3.63</v>
      </c>
      <c r="M47" s="181">
        <v>43862</v>
      </c>
      <c r="N47" s="128"/>
      <c r="O47" s="128"/>
      <c r="P47" s="128"/>
      <c r="Q47" s="128"/>
      <c r="R47" s="128">
        <f>L47</f>
        <v>3.63</v>
      </c>
      <c r="S47" s="128">
        <f>R47*Ф17!$G$15</f>
        <v>3.7788299999999997</v>
      </c>
      <c r="T47" s="128"/>
      <c r="U47" s="128">
        <f>S47</f>
        <v>3.7788299999999997</v>
      </c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>
        <v>3.7788299999999997</v>
      </c>
      <c r="AT47" s="128"/>
      <c r="AU47" s="128"/>
      <c r="AV47" s="128">
        <v>3.3109999999999999</v>
      </c>
      <c r="AW47" s="128">
        <v>0.46782999999999975</v>
      </c>
      <c r="AX47" s="128">
        <f>U47</f>
        <v>3.7788299999999997</v>
      </c>
      <c r="AY47" s="128"/>
      <c r="AZ47" s="128"/>
      <c r="BA47" s="128">
        <v>3.3109999999999999</v>
      </c>
      <c r="BB47" s="128">
        <f>AW47-AZ47</f>
        <v>0.46782999999999975</v>
      </c>
      <c r="BC47" s="128"/>
      <c r="BD47" s="128">
        <v>3.7788299999999997</v>
      </c>
      <c r="BE47" s="128"/>
      <c r="BF47" s="128"/>
      <c r="BG47" s="128">
        <v>3.3109999999999999</v>
      </c>
      <c r="BH47" s="128">
        <v>0.46782999999999975</v>
      </c>
      <c r="BI47" s="399">
        <f>AX47</f>
        <v>3.7788299999999997</v>
      </c>
      <c r="BJ47" s="128"/>
      <c r="BK47" s="128"/>
      <c r="BL47" s="128">
        <f>AG47+AQ47+BA47</f>
        <v>3.3109999999999999</v>
      </c>
      <c r="BM47" s="128">
        <f>AH47+AR47+BB47</f>
        <v>0.46782999999999975</v>
      </c>
      <c r="BN47" s="595"/>
    </row>
    <row r="48" spans="1:66" s="563" customFormat="1" ht="57.75" customHeight="1" x14ac:dyDescent="0.25">
      <c r="A48" s="448" t="s">
        <v>876</v>
      </c>
      <c r="B48" s="558" t="s">
        <v>920</v>
      </c>
      <c r="C48" s="557" t="s">
        <v>907</v>
      </c>
      <c r="D48" s="553">
        <v>0</v>
      </c>
      <c r="E48" s="559">
        <v>2021</v>
      </c>
      <c r="F48" s="559">
        <v>2021</v>
      </c>
      <c r="G48" s="559">
        <v>2021</v>
      </c>
      <c r="H48" s="553">
        <v>2.78</v>
      </c>
      <c r="I48" s="553">
        <v>2.78</v>
      </c>
      <c r="J48" s="560">
        <v>43132</v>
      </c>
      <c r="K48" s="553">
        <v>2.78</v>
      </c>
      <c r="L48" s="553">
        <v>2.78</v>
      </c>
      <c r="M48" s="560">
        <v>43132</v>
      </c>
      <c r="N48" s="553">
        <v>0</v>
      </c>
      <c r="O48" s="553">
        <v>0</v>
      </c>
      <c r="P48" s="553">
        <v>2.78</v>
      </c>
      <c r="Q48" s="553">
        <v>3.23</v>
      </c>
      <c r="R48" s="553">
        <f>P48/1.18*1.2</f>
        <v>2.8271186440677964</v>
      </c>
      <c r="S48" s="553">
        <f>R48*Ф17!E15*Ф17!F15*Ф17!G15</f>
        <v>3.287435710698305</v>
      </c>
      <c r="T48" s="553">
        <f>S48</f>
        <v>3.287435710698305</v>
      </c>
      <c r="U48" s="553">
        <f>S48</f>
        <v>3.287435710698305</v>
      </c>
      <c r="V48" s="561">
        <v>0</v>
      </c>
      <c r="W48" s="561">
        <v>0</v>
      </c>
      <c r="X48" s="561">
        <v>0</v>
      </c>
      <c r="Y48" s="561">
        <f>Z48+AA48+AB48+AC48</f>
        <v>0</v>
      </c>
      <c r="Z48" s="561">
        <v>0</v>
      </c>
      <c r="AA48" s="561">
        <v>0</v>
      </c>
      <c r="AB48" s="561">
        <v>0</v>
      </c>
      <c r="AC48" s="561">
        <v>0</v>
      </c>
      <c r="AD48" s="561">
        <f>AE48+AF48+AG48+AH48</f>
        <v>0</v>
      </c>
      <c r="AE48" s="561">
        <v>0</v>
      </c>
      <c r="AF48" s="561">
        <v>0</v>
      </c>
      <c r="AG48" s="561">
        <v>0</v>
      </c>
      <c r="AH48" s="561">
        <v>0</v>
      </c>
      <c r="AI48" s="561">
        <v>0</v>
      </c>
      <c r="AJ48" s="561">
        <v>0</v>
      </c>
      <c r="AK48" s="561">
        <v>0</v>
      </c>
      <c r="AL48" s="561">
        <v>0</v>
      </c>
      <c r="AM48" s="561">
        <v>0</v>
      </c>
      <c r="AN48" s="561">
        <f>AO48+AP48+AQ48+AR48</f>
        <v>0</v>
      </c>
      <c r="AO48" s="561">
        <v>0</v>
      </c>
      <c r="AP48" s="561">
        <v>0</v>
      </c>
      <c r="AQ48" s="561">
        <v>0</v>
      </c>
      <c r="AR48" s="561">
        <v>0</v>
      </c>
      <c r="AS48" s="561">
        <v>3.287435710698305</v>
      </c>
      <c r="AT48" s="561"/>
      <c r="AU48" s="561"/>
      <c r="AV48" s="561">
        <v>0</v>
      </c>
      <c r="AW48" s="561">
        <v>3.287435710698305</v>
      </c>
      <c r="AX48" s="561">
        <v>0</v>
      </c>
      <c r="AY48" s="561"/>
      <c r="AZ48" s="561"/>
      <c r="BA48" s="561">
        <v>0</v>
      </c>
      <c r="BB48" s="561"/>
      <c r="BC48" s="561">
        <v>0</v>
      </c>
      <c r="BD48" s="561">
        <v>3.287435710698305</v>
      </c>
      <c r="BE48" s="561"/>
      <c r="BF48" s="561"/>
      <c r="BG48" s="561">
        <v>0</v>
      </c>
      <c r="BH48" s="561">
        <v>3.287435710698305</v>
      </c>
      <c r="BI48" s="561">
        <f>SUM(BJ48:BM48)</f>
        <v>0</v>
      </c>
      <c r="BJ48" s="561"/>
      <c r="BK48" s="561"/>
      <c r="BL48" s="128">
        <f>AG48+AQ48+BA48</f>
        <v>0</v>
      </c>
      <c r="BM48" s="561">
        <f>BC48</f>
        <v>0</v>
      </c>
      <c r="BN48" s="562" t="s">
        <v>695</v>
      </c>
    </row>
    <row r="49" spans="1:66" s="135" customFormat="1" ht="31.5" hidden="1" x14ac:dyDescent="0.25">
      <c r="A49" s="14" t="s">
        <v>117</v>
      </c>
      <c r="B49" s="11" t="s">
        <v>118</v>
      </c>
      <c r="C49" s="125"/>
      <c r="D49" s="125"/>
      <c r="E49" s="126"/>
      <c r="F49" s="126"/>
      <c r="G49" s="125"/>
      <c r="H49" s="125"/>
      <c r="I49" s="125"/>
      <c r="J49" s="127"/>
      <c r="K49" s="125"/>
      <c r="L49" s="125"/>
      <c r="M49" s="127"/>
      <c r="N49" s="125"/>
      <c r="O49" s="125"/>
      <c r="P49" s="125"/>
      <c r="Q49" s="125"/>
      <c r="R49" s="125"/>
      <c r="S49" s="125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</row>
    <row r="50" spans="1:66" s="134" customFormat="1" ht="31.5" x14ac:dyDescent="0.25">
      <c r="A50" s="33" t="s">
        <v>119</v>
      </c>
      <c r="B50" s="65" t="s">
        <v>120</v>
      </c>
      <c r="C50" s="122"/>
      <c r="D50" s="122"/>
      <c r="E50" s="123"/>
      <c r="F50" s="123"/>
      <c r="G50" s="122"/>
      <c r="H50" s="122">
        <f>H55</f>
        <v>0</v>
      </c>
      <c r="I50" s="122">
        <f t="shared" ref="I50:M50" si="164">I55</f>
        <v>0</v>
      </c>
      <c r="J50" s="122">
        <f t="shared" si="164"/>
        <v>0</v>
      </c>
      <c r="K50" s="122">
        <f t="shared" si="164"/>
        <v>0</v>
      </c>
      <c r="L50" s="122">
        <f t="shared" si="164"/>
        <v>0</v>
      </c>
      <c r="M50" s="122" t="str">
        <f t="shared" si="164"/>
        <v>-</v>
      </c>
      <c r="N50" s="122">
        <f t="shared" ref="N50:Q50" si="165">N55+N57</f>
        <v>0</v>
      </c>
      <c r="O50" s="122">
        <f t="shared" si="165"/>
        <v>0</v>
      </c>
      <c r="P50" s="122">
        <f t="shared" si="165"/>
        <v>0</v>
      </c>
      <c r="Q50" s="122">
        <f t="shared" si="165"/>
        <v>0</v>
      </c>
      <c r="R50" s="122">
        <f>R55+R57</f>
        <v>0</v>
      </c>
      <c r="S50" s="122">
        <f t="shared" ref="S50:U50" si="166">S55+S57</f>
        <v>0</v>
      </c>
      <c r="T50" s="122">
        <f t="shared" si="166"/>
        <v>0</v>
      </c>
      <c r="U50" s="122">
        <f t="shared" si="166"/>
        <v>0</v>
      </c>
      <c r="V50" s="122">
        <f t="shared" ref="V50:BM50" si="167">V55+V57</f>
        <v>0</v>
      </c>
      <c r="W50" s="122">
        <f t="shared" si="167"/>
        <v>0</v>
      </c>
      <c r="X50" s="122">
        <f t="shared" si="167"/>
        <v>0</v>
      </c>
      <c r="Y50" s="122">
        <f t="shared" si="167"/>
        <v>0</v>
      </c>
      <c r="Z50" s="122">
        <f t="shared" si="167"/>
        <v>0</v>
      </c>
      <c r="AA50" s="122">
        <f t="shared" si="167"/>
        <v>0</v>
      </c>
      <c r="AB50" s="122">
        <f t="shared" si="167"/>
        <v>0</v>
      </c>
      <c r="AC50" s="122">
        <f t="shared" si="167"/>
        <v>0</v>
      </c>
      <c r="AD50" s="122">
        <f t="shared" si="167"/>
        <v>0</v>
      </c>
      <c r="AE50" s="122">
        <f t="shared" si="167"/>
        <v>0</v>
      </c>
      <c r="AF50" s="122">
        <f t="shared" si="167"/>
        <v>0</v>
      </c>
      <c r="AG50" s="122">
        <f t="shared" si="167"/>
        <v>0</v>
      </c>
      <c r="AH50" s="122">
        <f t="shared" si="167"/>
        <v>0</v>
      </c>
      <c r="AI50" s="122">
        <v>0</v>
      </c>
      <c r="AJ50" s="122">
        <v>0</v>
      </c>
      <c r="AK50" s="122">
        <v>0</v>
      </c>
      <c r="AL50" s="122">
        <v>0</v>
      </c>
      <c r="AM50" s="122">
        <v>0</v>
      </c>
      <c r="AN50" s="122">
        <f t="shared" si="167"/>
        <v>0</v>
      </c>
      <c r="AO50" s="122">
        <f t="shared" si="167"/>
        <v>0</v>
      </c>
      <c r="AP50" s="122">
        <f t="shared" si="167"/>
        <v>0</v>
      </c>
      <c r="AQ50" s="122">
        <f t="shared" si="167"/>
        <v>0</v>
      </c>
      <c r="AR50" s="122">
        <f t="shared" si="167"/>
        <v>0</v>
      </c>
      <c r="AS50" s="122">
        <v>0</v>
      </c>
      <c r="AT50" s="122">
        <v>0</v>
      </c>
      <c r="AU50" s="122">
        <v>0</v>
      </c>
      <c r="AV50" s="122">
        <v>0</v>
      </c>
      <c r="AW50" s="122">
        <v>0</v>
      </c>
      <c r="AX50" s="122">
        <f t="shared" si="167"/>
        <v>0</v>
      </c>
      <c r="AY50" s="122">
        <f t="shared" si="167"/>
        <v>0</v>
      </c>
      <c r="AZ50" s="122">
        <f t="shared" si="167"/>
        <v>0</v>
      </c>
      <c r="BA50" s="122">
        <f t="shared" si="167"/>
        <v>0</v>
      </c>
      <c r="BB50" s="122"/>
      <c r="BC50" s="122">
        <f t="shared" si="167"/>
        <v>0</v>
      </c>
      <c r="BD50" s="122">
        <v>0</v>
      </c>
      <c r="BE50" s="122">
        <v>0</v>
      </c>
      <c r="BF50" s="122">
        <v>0</v>
      </c>
      <c r="BG50" s="122">
        <v>0</v>
      </c>
      <c r="BH50" s="122">
        <v>0</v>
      </c>
      <c r="BI50" s="122">
        <f t="shared" si="167"/>
        <v>0</v>
      </c>
      <c r="BJ50" s="122">
        <f t="shared" si="167"/>
        <v>0</v>
      </c>
      <c r="BK50" s="122">
        <f t="shared" si="167"/>
        <v>0</v>
      </c>
      <c r="BL50" s="122">
        <f t="shared" si="167"/>
        <v>0</v>
      </c>
      <c r="BM50" s="122">
        <f t="shared" si="167"/>
        <v>0</v>
      </c>
      <c r="BN50" s="122"/>
    </row>
    <row r="51" spans="1:66" s="135" customFormat="1" ht="31.5" hidden="1" outlineLevel="1" x14ac:dyDescent="0.25">
      <c r="A51" s="14" t="s">
        <v>121</v>
      </c>
      <c r="B51" s="11" t="s">
        <v>122</v>
      </c>
      <c r="C51" s="125"/>
      <c r="D51" s="125"/>
      <c r="E51" s="126"/>
      <c r="F51" s="126"/>
      <c r="G51" s="125"/>
      <c r="H51" s="125"/>
      <c r="I51" s="125"/>
      <c r="J51" s="127"/>
      <c r="K51" s="125"/>
      <c r="L51" s="125"/>
      <c r="M51" s="127"/>
      <c r="N51" s="125"/>
      <c r="O51" s="125"/>
      <c r="P51" s="125"/>
      <c r="Q51" s="125"/>
      <c r="R51" s="125"/>
      <c r="S51" s="125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</row>
    <row r="52" spans="1:66" s="135" customFormat="1" ht="31.5" hidden="1" outlineLevel="1" x14ac:dyDescent="0.25">
      <c r="A52" s="14" t="s">
        <v>123</v>
      </c>
      <c r="B52" s="11" t="s">
        <v>50</v>
      </c>
      <c r="C52" s="125"/>
      <c r="D52" s="125"/>
      <c r="E52" s="126"/>
      <c r="F52" s="126"/>
      <c r="G52" s="125"/>
      <c r="H52" s="125"/>
      <c r="I52" s="125"/>
      <c r="J52" s="127"/>
      <c r="K52" s="125"/>
      <c r="L52" s="125"/>
      <c r="M52" s="127"/>
      <c r="N52" s="125"/>
      <c r="O52" s="125"/>
      <c r="P52" s="125"/>
      <c r="Q52" s="125"/>
      <c r="R52" s="125"/>
      <c r="S52" s="125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</row>
    <row r="53" spans="1:66" s="135" customFormat="1" hidden="1" outlineLevel="1" x14ac:dyDescent="0.25">
      <c r="A53" s="14" t="s">
        <v>51</v>
      </c>
      <c r="B53" s="11" t="s">
        <v>52</v>
      </c>
      <c r="C53" s="125"/>
      <c r="D53" s="125"/>
      <c r="E53" s="126"/>
      <c r="F53" s="126"/>
      <c r="G53" s="125"/>
      <c r="H53" s="125"/>
      <c r="I53" s="125"/>
      <c r="J53" s="127"/>
      <c r="K53" s="125"/>
      <c r="L53" s="125"/>
      <c r="M53" s="127"/>
      <c r="N53" s="125"/>
      <c r="O53" s="125"/>
      <c r="P53" s="125"/>
      <c r="Q53" s="125"/>
      <c r="R53" s="125"/>
      <c r="S53" s="125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</row>
    <row r="54" spans="1:66" s="135" customFormat="1" ht="31.5" hidden="1" outlineLevel="1" x14ac:dyDescent="0.25">
      <c r="A54" s="14" t="s">
        <v>53</v>
      </c>
      <c r="B54" s="11" t="s">
        <v>54</v>
      </c>
      <c r="C54" s="125"/>
      <c r="D54" s="125"/>
      <c r="E54" s="126"/>
      <c r="F54" s="126"/>
      <c r="G54" s="125"/>
      <c r="H54" s="125"/>
      <c r="I54" s="125"/>
      <c r="J54" s="127"/>
      <c r="K54" s="125"/>
      <c r="L54" s="125"/>
      <c r="M54" s="127"/>
      <c r="N54" s="125"/>
      <c r="O54" s="125"/>
      <c r="P54" s="125"/>
      <c r="Q54" s="125"/>
      <c r="R54" s="125"/>
      <c r="S54" s="125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</row>
    <row r="55" spans="1:66" s="135" customFormat="1" ht="31.5" collapsed="1" x14ac:dyDescent="0.25">
      <c r="A55" s="14" t="s">
        <v>55</v>
      </c>
      <c r="B55" s="11" t="s">
        <v>56</v>
      </c>
      <c r="C55" s="125"/>
      <c r="D55" s="125"/>
      <c r="E55" s="126"/>
      <c r="F55" s="126"/>
      <c r="G55" s="125"/>
      <c r="H55" s="125">
        <f>H56</f>
        <v>0</v>
      </c>
      <c r="I55" s="125">
        <f t="shared" ref="I55:L55" si="168">I56</f>
        <v>0</v>
      </c>
      <c r="J55" s="125">
        <f t="shared" si="168"/>
        <v>0</v>
      </c>
      <c r="K55" s="125">
        <f t="shared" si="168"/>
        <v>0</v>
      </c>
      <c r="L55" s="125">
        <f t="shared" si="168"/>
        <v>0</v>
      </c>
      <c r="M55" s="127" t="s">
        <v>124</v>
      </c>
      <c r="N55" s="125">
        <f t="shared" ref="N55:S55" si="169">N56</f>
        <v>0</v>
      </c>
      <c r="O55" s="125">
        <f t="shared" si="169"/>
        <v>0</v>
      </c>
      <c r="P55" s="125">
        <f t="shared" si="169"/>
        <v>0</v>
      </c>
      <c r="Q55" s="125">
        <f t="shared" si="169"/>
        <v>0</v>
      </c>
      <c r="R55" s="125">
        <f t="shared" si="169"/>
        <v>0</v>
      </c>
      <c r="S55" s="125">
        <f t="shared" si="169"/>
        <v>0</v>
      </c>
      <c r="T55" s="125">
        <f t="shared" ref="T55" si="170">T56</f>
        <v>0</v>
      </c>
      <c r="U55" s="125">
        <f t="shared" ref="U55" si="171">U56</f>
        <v>0</v>
      </c>
      <c r="V55" s="125">
        <f t="shared" ref="V55" si="172">V56</f>
        <v>0</v>
      </c>
      <c r="W55" s="125">
        <f t="shared" ref="W55" si="173">W56</f>
        <v>0</v>
      </c>
      <c r="X55" s="125">
        <f t="shared" ref="X55" si="174">X56</f>
        <v>0</v>
      </c>
      <c r="Y55" s="125">
        <f t="shared" ref="Y55" si="175">Y56</f>
        <v>0</v>
      </c>
      <c r="Z55" s="125">
        <f t="shared" ref="Z55" si="176">Z56</f>
        <v>0</v>
      </c>
      <c r="AA55" s="125">
        <f t="shared" ref="AA55" si="177">AA56</f>
        <v>0</v>
      </c>
      <c r="AB55" s="125">
        <f t="shared" ref="AB55" si="178">AB56</f>
        <v>0</v>
      </c>
      <c r="AC55" s="125">
        <f t="shared" ref="AC55" si="179">AC56</f>
        <v>0</v>
      </c>
      <c r="AD55" s="125">
        <f t="shared" ref="AD55" si="180">AD56</f>
        <v>0</v>
      </c>
      <c r="AE55" s="125">
        <f t="shared" ref="AE55" si="181">AE56</f>
        <v>0</v>
      </c>
      <c r="AF55" s="125">
        <f t="shared" ref="AF55" si="182">AF56</f>
        <v>0</v>
      </c>
      <c r="AG55" s="125">
        <f t="shared" ref="AG55" si="183">AG56</f>
        <v>0</v>
      </c>
      <c r="AH55" s="125">
        <f t="shared" ref="AH55" si="184">AH56</f>
        <v>0</v>
      </c>
      <c r="AI55" s="125">
        <v>0</v>
      </c>
      <c r="AJ55" s="125">
        <v>0</v>
      </c>
      <c r="AK55" s="125">
        <v>0</v>
      </c>
      <c r="AL55" s="125">
        <v>0</v>
      </c>
      <c r="AM55" s="125">
        <v>0</v>
      </c>
      <c r="AN55" s="125">
        <f t="shared" ref="AN55" si="185">AN56</f>
        <v>0</v>
      </c>
      <c r="AO55" s="125">
        <f t="shared" ref="AO55" si="186">AO56</f>
        <v>0</v>
      </c>
      <c r="AP55" s="125">
        <f t="shared" ref="AP55" si="187">AP56</f>
        <v>0</v>
      </c>
      <c r="AQ55" s="125">
        <f t="shared" ref="AQ55" si="188">AQ56</f>
        <v>0</v>
      </c>
      <c r="AR55" s="125">
        <f t="shared" ref="AR55" si="189">AR56</f>
        <v>0</v>
      </c>
      <c r="AS55" s="125">
        <v>0</v>
      </c>
      <c r="AT55" s="125">
        <v>0</v>
      </c>
      <c r="AU55" s="125">
        <v>0</v>
      </c>
      <c r="AV55" s="125">
        <v>0</v>
      </c>
      <c r="AW55" s="125">
        <v>0</v>
      </c>
      <c r="AX55" s="125">
        <f t="shared" ref="AX55" si="190">AX56</f>
        <v>0</v>
      </c>
      <c r="AY55" s="125">
        <f t="shared" ref="AY55" si="191">AY56</f>
        <v>0</v>
      </c>
      <c r="AZ55" s="125">
        <f t="shared" ref="AZ55" si="192">AZ56</f>
        <v>0</v>
      </c>
      <c r="BA55" s="125">
        <f t="shared" ref="BA55" si="193">BA56</f>
        <v>0</v>
      </c>
      <c r="BB55" s="125"/>
      <c r="BC55" s="125">
        <f t="shared" ref="BC55" si="194">BC56</f>
        <v>0</v>
      </c>
      <c r="BD55" s="125">
        <v>0</v>
      </c>
      <c r="BE55" s="125">
        <v>0</v>
      </c>
      <c r="BF55" s="125">
        <v>0</v>
      </c>
      <c r="BG55" s="125">
        <v>0</v>
      </c>
      <c r="BH55" s="125">
        <v>0</v>
      </c>
      <c r="BI55" s="125">
        <f t="shared" ref="BI55" si="195">BI56</f>
        <v>0</v>
      </c>
      <c r="BJ55" s="125">
        <f t="shared" ref="BJ55" si="196">BJ56</f>
        <v>0</v>
      </c>
      <c r="BK55" s="125">
        <f t="shared" ref="BK55" si="197">BK56</f>
        <v>0</v>
      </c>
      <c r="BL55" s="125">
        <f t="shared" ref="BL55" si="198">BL56</f>
        <v>0</v>
      </c>
      <c r="BM55" s="125">
        <f t="shared" ref="BM55" si="199">BM56</f>
        <v>0</v>
      </c>
      <c r="BN55" s="125"/>
    </row>
    <row r="56" spans="1:66" s="400" customFormat="1" x14ac:dyDescent="0.25">
      <c r="A56" s="14"/>
      <c r="B56" s="11"/>
      <c r="C56" s="128"/>
      <c r="D56" s="128"/>
      <c r="E56" s="394"/>
      <c r="F56" s="394"/>
      <c r="G56" s="401"/>
      <c r="H56" s="128"/>
      <c r="I56" s="128"/>
      <c r="J56" s="181"/>
      <c r="K56" s="128"/>
      <c r="L56" s="128"/>
      <c r="M56" s="181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403"/>
      <c r="BJ56" s="404"/>
      <c r="BK56" s="404"/>
      <c r="BL56" s="403"/>
      <c r="BM56" s="403"/>
      <c r="BN56" s="395"/>
    </row>
    <row r="57" spans="1:66" s="135" customFormat="1" ht="31.5" hidden="1" outlineLevel="1" x14ac:dyDescent="0.25">
      <c r="A57" s="14" t="s">
        <v>57</v>
      </c>
      <c r="B57" s="11" t="s">
        <v>58</v>
      </c>
      <c r="C57" s="128"/>
      <c r="D57" s="128"/>
      <c r="E57" s="126"/>
      <c r="F57" s="126"/>
      <c r="G57" s="128"/>
      <c r="H57" s="125"/>
      <c r="I57" s="125"/>
      <c r="J57" s="127"/>
      <c r="K57" s="128"/>
      <c r="L57" s="128"/>
      <c r="M57" s="181"/>
      <c r="N57" s="128"/>
      <c r="O57" s="128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200"/>
    </row>
    <row r="58" spans="1:66" ht="31.5" hidden="1" outlineLevel="1" x14ac:dyDescent="0.25">
      <c r="A58" s="14" t="s">
        <v>59</v>
      </c>
      <c r="B58" s="11" t="s">
        <v>60</v>
      </c>
      <c r="C58" s="17"/>
      <c r="D58" s="17"/>
      <c r="E58" s="47"/>
      <c r="F58" s="47"/>
      <c r="G58" s="17"/>
      <c r="H58" s="17"/>
      <c r="I58" s="17"/>
      <c r="J58" s="52"/>
      <c r="K58" s="17"/>
      <c r="L58" s="17"/>
      <c r="M58" s="52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292"/>
    </row>
    <row r="59" spans="1:66" ht="31.5" hidden="1" outlineLevel="1" x14ac:dyDescent="0.25">
      <c r="A59" s="14" t="s">
        <v>61</v>
      </c>
      <c r="B59" s="11" t="s">
        <v>62</v>
      </c>
      <c r="C59" s="17"/>
      <c r="D59" s="17"/>
      <c r="E59" s="47"/>
      <c r="F59" s="47"/>
      <c r="G59" s="17"/>
      <c r="H59" s="17"/>
      <c r="I59" s="17"/>
      <c r="J59" s="52"/>
      <c r="K59" s="17"/>
      <c r="L59" s="17"/>
      <c r="M59" s="52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292"/>
    </row>
    <row r="60" spans="1:66" s="25" customFormat="1" ht="31.5" hidden="1" outlineLevel="1" x14ac:dyDescent="0.25">
      <c r="A60" s="22" t="s">
        <v>63</v>
      </c>
      <c r="B60" s="283" t="s">
        <v>64</v>
      </c>
      <c r="C60" s="24"/>
      <c r="D60" s="24"/>
      <c r="E60" s="48"/>
      <c r="F60" s="48"/>
      <c r="G60" s="24"/>
      <c r="H60" s="24"/>
      <c r="I60" s="24"/>
      <c r="J60" s="53"/>
      <c r="K60" s="24"/>
      <c r="L60" s="24"/>
      <c r="M60" s="53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93"/>
    </row>
    <row r="61" spans="1:66" hidden="1" outlineLevel="1" x14ac:dyDescent="0.25">
      <c r="A61" s="14" t="s">
        <v>65</v>
      </c>
      <c r="B61" s="11" t="s">
        <v>66</v>
      </c>
      <c r="C61" s="17"/>
      <c r="D61" s="17"/>
      <c r="E61" s="47"/>
      <c r="F61" s="47"/>
      <c r="G61" s="17"/>
      <c r="H61" s="17"/>
      <c r="I61" s="17"/>
      <c r="J61" s="52"/>
      <c r="K61" s="17"/>
      <c r="L61" s="17"/>
      <c r="M61" s="52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292"/>
    </row>
    <row r="62" spans="1:66" ht="31.5" hidden="1" outlineLevel="1" x14ac:dyDescent="0.25">
      <c r="A62" s="14" t="s">
        <v>67</v>
      </c>
      <c r="B62" s="11" t="s">
        <v>68</v>
      </c>
      <c r="C62" s="17"/>
      <c r="D62" s="17"/>
      <c r="E62" s="47"/>
      <c r="F62" s="47"/>
      <c r="G62" s="17"/>
      <c r="H62" s="17"/>
      <c r="I62" s="17"/>
      <c r="J62" s="52"/>
      <c r="K62" s="17"/>
      <c r="L62" s="17"/>
      <c r="M62" s="52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292"/>
    </row>
    <row r="63" spans="1:66" s="28" customFormat="1" ht="47.25" hidden="1" outlineLevel="1" collapsed="1" x14ac:dyDescent="0.25">
      <c r="A63" s="20" t="s">
        <v>69</v>
      </c>
      <c r="B63" s="284" t="s">
        <v>70</v>
      </c>
      <c r="C63" s="27"/>
      <c r="D63" s="27"/>
      <c r="E63" s="49"/>
      <c r="F63" s="49"/>
      <c r="G63" s="27"/>
      <c r="H63" s="27"/>
      <c r="I63" s="27"/>
      <c r="J63" s="54"/>
      <c r="K63" s="27"/>
      <c r="L63" s="27"/>
      <c r="M63" s="54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94"/>
    </row>
    <row r="64" spans="1:66" s="25" customFormat="1" ht="31.5" hidden="1" outlineLevel="1" x14ac:dyDescent="0.25">
      <c r="A64" s="22" t="s">
        <v>71</v>
      </c>
      <c r="B64" s="283" t="s">
        <v>72</v>
      </c>
      <c r="C64" s="24"/>
      <c r="D64" s="24"/>
      <c r="E64" s="48"/>
      <c r="F64" s="48"/>
      <c r="G64" s="24"/>
      <c r="H64" s="24"/>
      <c r="I64" s="24"/>
      <c r="J64" s="53"/>
      <c r="K64" s="24"/>
      <c r="L64" s="24"/>
      <c r="M64" s="53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93"/>
    </row>
    <row r="65" spans="1:66" s="25" customFormat="1" ht="31.5" hidden="1" outlineLevel="1" x14ac:dyDescent="0.25">
      <c r="A65" s="22" t="s">
        <v>73</v>
      </c>
      <c r="B65" s="283" t="s">
        <v>74</v>
      </c>
      <c r="C65" s="24"/>
      <c r="D65" s="24"/>
      <c r="E65" s="48"/>
      <c r="F65" s="48"/>
      <c r="G65" s="24"/>
      <c r="H65" s="24"/>
      <c r="I65" s="24"/>
      <c r="J65" s="53"/>
      <c r="K65" s="24"/>
      <c r="L65" s="24"/>
      <c r="M65" s="53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93"/>
    </row>
    <row r="66" spans="1:66" s="291" customFormat="1" ht="21" customHeight="1" collapsed="1" x14ac:dyDescent="0.25">
      <c r="A66" s="20" t="s">
        <v>680</v>
      </c>
      <c r="B66" s="284" t="s">
        <v>681</v>
      </c>
      <c r="C66" s="287"/>
      <c r="D66" s="287"/>
      <c r="E66" s="288"/>
      <c r="F66" s="288"/>
      <c r="G66" s="287"/>
      <c r="H66" s="113">
        <f>H67</f>
        <v>4.0469999999999997</v>
      </c>
      <c r="I66" s="113">
        <f t="shared" ref="I66" si="200">I67</f>
        <v>4.0469999999999997</v>
      </c>
      <c r="J66" s="289"/>
      <c r="K66" s="113">
        <f>SUM(K67:K68)</f>
        <v>6.7535399999999992</v>
      </c>
      <c r="L66" s="113">
        <f>SUM(L67:L68)</f>
        <v>6.7535399999999992</v>
      </c>
      <c r="M66" s="290"/>
      <c r="N66" s="287"/>
      <c r="O66" s="287"/>
      <c r="P66" s="113">
        <f>SUM(P67:P68)</f>
        <v>4.0469999999999997</v>
      </c>
      <c r="Q66" s="113">
        <f>SUM(Q67:Q68)</f>
        <v>4.2169739999999996</v>
      </c>
      <c r="R66" s="113">
        <f t="shared" ref="R66:U66" si="201">SUM(R67:R68)</f>
        <v>6.7535399999999992</v>
      </c>
      <c r="S66" s="113">
        <f t="shared" si="201"/>
        <v>6.9235139999999991</v>
      </c>
      <c r="T66" s="113">
        <f t="shared" si="201"/>
        <v>4.2169739999999996</v>
      </c>
      <c r="U66" s="113">
        <f t="shared" si="201"/>
        <v>6.9235139999999991</v>
      </c>
      <c r="V66" s="113">
        <f t="shared" ref="V66" si="202">SUM(V67:V68)</f>
        <v>0</v>
      </c>
      <c r="W66" s="113">
        <f t="shared" ref="W66" si="203">SUM(W67:W68)</f>
        <v>0</v>
      </c>
      <c r="X66" s="113">
        <f t="shared" ref="X66" si="204">SUM(X67:X68)</f>
        <v>0</v>
      </c>
      <c r="Y66" s="113">
        <f t="shared" ref="Y66" si="205">SUM(Y67:Y68)</f>
        <v>0</v>
      </c>
      <c r="Z66" s="113">
        <f t="shared" ref="Z66" si="206">SUM(Z67:Z68)</f>
        <v>0</v>
      </c>
      <c r="AA66" s="113">
        <f t="shared" ref="AA66" si="207">SUM(AA67:AA68)</f>
        <v>0</v>
      </c>
      <c r="AB66" s="113">
        <f t="shared" ref="AB66" si="208">SUM(AB67:AB68)</f>
        <v>0</v>
      </c>
      <c r="AC66" s="113">
        <f t="shared" ref="AC66" si="209">SUM(AC67:AC68)</f>
        <v>0</v>
      </c>
      <c r="AD66" s="113">
        <f t="shared" ref="AD66" si="210">SUM(AD67:AD68)</f>
        <v>0</v>
      </c>
      <c r="AE66" s="113">
        <f t="shared" ref="AE66" si="211">SUM(AE67:AE68)</f>
        <v>0</v>
      </c>
      <c r="AF66" s="113">
        <f t="shared" ref="AF66" si="212">SUM(AF67:AF68)</f>
        <v>0</v>
      </c>
      <c r="AG66" s="113">
        <f t="shared" ref="AG66" si="213">SUM(AG67:AG68)</f>
        <v>0</v>
      </c>
      <c r="AH66" s="113">
        <f t="shared" ref="AH66" si="214">SUM(AH67:AH68)</f>
        <v>0</v>
      </c>
      <c r="AI66" s="113">
        <v>4.2169739999999996</v>
      </c>
      <c r="AJ66" s="113">
        <v>0</v>
      </c>
      <c r="AK66" s="113">
        <v>0</v>
      </c>
      <c r="AL66" s="113">
        <v>0</v>
      </c>
      <c r="AM66" s="113">
        <v>4.2169999999999996</v>
      </c>
      <c r="AN66" s="113">
        <f t="shared" ref="AN66" si="215">SUM(AN67:AN68)</f>
        <v>4.2169739999999996</v>
      </c>
      <c r="AO66" s="113">
        <f t="shared" ref="AO66" si="216">SUM(AO67:AO68)</f>
        <v>0</v>
      </c>
      <c r="AP66" s="113">
        <f t="shared" ref="AP66" si="217">SUM(AP67:AP68)</f>
        <v>0</v>
      </c>
      <c r="AQ66" s="113">
        <f t="shared" ref="AQ66" si="218">SUM(AQ67:AQ68)</f>
        <v>0</v>
      </c>
      <c r="AR66" s="113">
        <f t="shared" ref="AR66" si="219">SUM(AR67:AR68)</f>
        <v>4.2169999999999996</v>
      </c>
      <c r="AS66" s="113">
        <v>0</v>
      </c>
      <c r="AT66" s="113">
        <v>0</v>
      </c>
      <c r="AU66" s="113">
        <v>0</v>
      </c>
      <c r="AV66" s="113">
        <v>0</v>
      </c>
      <c r="AW66" s="113">
        <v>0</v>
      </c>
      <c r="AX66" s="113">
        <f t="shared" ref="AX66" si="220">SUM(AX67:AX68)</f>
        <v>2.7065399999999999</v>
      </c>
      <c r="AY66" s="113">
        <f t="shared" ref="AY66" si="221">SUM(AY67:AY68)</f>
        <v>0</v>
      </c>
      <c r="AZ66" s="113">
        <f t="shared" ref="AZ66" si="222">SUM(AZ67:AZ68)</f>
        <v>0</v>
      </c>
      <c r="BA66" s="113">
        <f t="shared" ref="BA66" si="223">SUM(BA67:BA68)</f>
        <v>0</v>
      </c>
      <c r="BB66" s="113"/>
      <c r="BC66" s="113">
        <f t="shared" ref="BC66" si="224">SUM(BC67:BC68)</f>
        <v>2.6725080000000001</v>
      </c>
      <c r="BD66" s="113">
        <v>4.2169739999999996</v>
      </c>
      <c r="BE66" s="113">
        <v>0</v>
      </c>
      <c r="BF66" s="113">
        <v>0</v>
      </c>
      <c r="BG66" s="113">
        <v>0</v>
      </c>
      <c r="BH66" s="113">
        <v>4.2169999999999996</v>
      </c>
      <c r="BI66" s="113">
        <f>SUM(BI67:BI68)</f>
        <v>6.9235139999999991</v>
      </c>
      <c r="BJ66" s="113">
        <f t="shared" ref="BJ66" si="225">SUM(BJ67:BJ68)</f>
        <v>0</v>
      </c>
      <c r="BK66" s="113">
        <f t="shared" ref="BK66" si="226">SUM(BK67:BK68)</f>
        <v>0</v>
      </c>
      <c r="BL66" s="113">
        <f t="shared" ref="BL66" si="227">SUM(BL67:BL68)</f>
        <v>0</v>
      </c>
      <c r="BM66" s="113">
        <f>SUM(BM67:BM68)</f>
        <v>6.9235399999999991</v>
      </c>
      <c r="BN66" s="295"/>
    </row>
    <row r="67" spans="1:66" s="389" customFormat="1" ht="60" x14ac:dyDescent="0.25">
      <c r="A67" s="385" t="s">
        <v>682</v>
      </c>
      <c r="B67" s="405" t="s">
        <v>683</v>
      </c>
      <c r="C67" s="387" t="s">
        <v>904</v>
      </c>
      <c r="D67" s="128">
        <v>0</v>
      </c>
      <c r="E67" s="394">
        <v>2020</v>
      </c>
      <c r="F67" s="394">
        <v>2020</v>
      </c>
      <c r="G67" s="401">
        <v>2020</v>
      </c>
      <c r="H67" s="128">
        <v>4.0469999999999997</v>
      </c>
      <c r="I67" s="128">
        <v>4.0469999999999997</v>
      </c>
      <c r="J67" s="181">
        <v>43678</v>
      </c>
      <c r="K67" s="128">
        <v>4.0469999999999997</v>
      </c>
      <c r="L67" s="128">
        <v>4.0469999999999997</v>
      </c>
      <c r="M67" s="181">
        <v>43678</v>
      </c>
      <c r="N67" s="404"/>
      <c r="O67" s="404"/>
      <c r="P67" s="128">
        <f>H67</f>
        <v>4.0469999999999997</v>
      </c>
      <c r="Q67" s="128">
        <f>P67*Ф17!F15</f>
        <v>4.2169739999999996</v>
      </c>
      <c r="R67" s="128">
        <f>L67</f>
        <v>4.0469999999999997</v>
      </c>
      <c r="S67" s="128">
        <f>R67*Ф17!F15</f>
        <v>4.2169739999999996</v>
      </c>
      <c r="T67" s="128">
        <f>Q67</f>
        <v>4.2169739999999996</v>
      </c>
      <c r="U67" s="128">
        <f>S67</f>
        <v>4.2169739999999996</v>
      </c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>
        <v>4.2169739999999996</v>
      </c>
      <c r="AJ67" s="128"/>
      <c r="AK67" s="128"/>
      <c r="AL67" s="128">
        <v>0</v>
      </c>
      <c r="AM67" s="128">
        <v>4.2169999999999996</v>
      </c>
      <c r="AN67" s="128">
        <f>U67</f>
        <v>4.2169739999999996</v>
      </c>
      <c r="AO67" s="128"/>
      <c r="AP67" s="128"/>
      <c r="AQ67" s="128">
        <v>0</v>
      </c>
      <c r="AR67" s="128">
        <f>4.217</f>
        <v>4.2169999999999996</v>
      </c>
      <c r="AS67" s="128"/>
      <c r="AT67" s="128"/>
      <c r="AU67" s="404"/>
      <c r="AV67" s="404"/>
      <c r="AW67" s="404"/>
      <c r="AX67" s="404"/>
      <c r="AY67" s="404"/>
      <c r="AZ67" s="404"/>
      <c r="BA67" s="404"/>
      <c r="BB67" s="404"/>
      <c r="BC67" s="404"/>
      <c r="BD67" s="412">
        <v>4.2169739999999996</v>
      </c>
      <c r="BE67" s="412">
        <v>0</v>
      </c>
      <c r="BF67" s="412">
        <v>0</v>
      </c>
      <c r="BG67" s="412">
        <v>0</v>
      </c>
      <c r="BH67" s="412">
        <v>4.2169999999999996</v>
      </c>
      <c r="BI67" s="412">
        <f>BD67</f>
        <v>4.2169739999999996</v>
      </c>
      <c r="BJ67" s="412">
        <f t="shared" ref="BJ67:BK67" si="228">AO67</f>
        <v>0</v>
      </c>
      <c r="BK67" s="412">
        <f t="shared" si="228"/>
        <v>0</v>
      </c>
      <c r="BL67" s="128">
        <f>AG67+AQ67+BA67</f>
        <v>0</v>
      </c>
      <c r="BM67" s="412">
        <f>AR67</f>
        <v>4.2169999999999996</v>
      </c>
      <c r="BN67" s="406" t="s">
        <v>702</v>
      </c>
    </row>
    <row r="68" spans="1:66" s="569" customFormat="1" ht="60" x14ac:dyDescent="0.25">
      <c r="A68" s="555" t="s">
        <v>1524</v>
      </c>
      <c r="B68" s="564" t="str">
        <f>'Ф1 2021 корр'!B70</f>
        <v>Приобретение грузового автомобиля 2 шт.</v>
      </c>
      <c r="C68" s="557" t="str">
        <f>'Ф1 2021 корр'!C70</f>
        <v>L_010</v>
      </c>
      <c r="D68" s="553">
        <v>0</v>
      </c>
      <c r="E68" s="559">
        <v>2021</v>
      </c>
      <c r="F68" s="559">
        <v>0</v>
      </c>
      <c r="G68" s="565">
        <v>2021</v>
      </c>
      <c r="H68" s="553">
        <v>0</v>
      </c>
      <c r="I68" s="553">
        <v>0</v>
      </c>
      <c r="J68" s="570" t="s">
        <v>124</v>
      </c>
      <c r="K68" s="553">
        <f>2.69934+0.0072</f>
        <v>2.7065399999999999</v>
      </c>
      <c r="L68" s="553">
        <f>K68</f>
        <v>2.7065399999999999</v>
      </c>
      <c r="M68" s="560">
        <v>43678</v>
      </c>
      <c r="N68" s="566"/>
      <c r="O68" s="566"/>
      <c r="P68" s="553">
        <f>H68</f>
        <v>0</v>
      </c>
      <c r="Q68" s="553">
        <v>0</v>
      </c>
      <c r="R68" s="553">
        <f>K68</f>
        <v>2.7065399999999999</v>
      </c>
      <c r="S68" s="553">
        <f>L68</f>
        <v>2.7065399999999999</v>
      </c>
      <c r="T68" s="553">
        <f>Q68</f>
        <v>0</v>
      </c>
      <c r="U68" s="553">
        <f>S68</f>
        <v>2.7065399999999999</v>
      </c>
      <c r="V68" s="553"/>
      <c r="W68" s="553"/>
      <c r="X68" s="553"/>
      <c r="Y68" s="553"/>
      <c r="Z68" s="553"/>
      <c r="AA68" s="553"/>
      <c r="AB68" s="553"/>
      <c r="AC68" s="553"/>
      <c r="AD68" s="553"/>
      <c r="AE68" s="553"/>
      <c r="AF68" s="553"/>
      <c r="AG68" s="553"/>
      <c r="AH68" s="553"/>
      <c r="AI68" s="553"/>
      <c r="AJ68" s="553"/>
      <c r="AK68" s="553"/>
      <c r="AL68" s="553"/>
      <c r="AM68" s="553"/>
      <c r="AN68" s="553"/>
      <c r="AO68" s="553"/>
      <c r="AP68" s="553"/>
      <c r="AQ68" s="553"/>
      <c r="AR68" s="553"/>
      <c r="AS68" s="553"/>
      <c r="AT68" s="553"/>
      <c r="AU68" s="566"/>
      <c r="AV68" s="566"/>
      <c r="AW68" s="566"/>
      <c r="AX68" s="571">
        <f>S68</f>
        <v>2.7065399999999999</v>
      </c>
      <c r="AY68" s="566"/>
      <c r="AZ68" s="566"/>
      <c r="BA68" s="566"/>
      <c r="BB68" s="566">
        <f>2.961792-2.92776</f>
        <v>3.403199999999984E-2</v>
      </c>
      <c r="BC68" s="571">
        <f>AX68-BB68</f>
        <v>2.6725080000000001</v>
      </c>
      <c r="BD68" s="567">
        <f>AI68</f>
        <v>0</v>
      </c>
      <c r="BE68" s="567">
        <f t="shared" ref="BE68" si="229">AJ68</f>
        <v>0</v>
      </c>
      <c r="BF68" s="567">
        <f t="shared" ref="BF68" si="230">AK68</f>
        <v>0</v>
      </c>
      <c r="BG68" s="567">
        <f t="shared" ref="BG68" si="231">AL68</f>
        <v>0</v>
      </c>
      <c r="BH68" s="567">
        <f t="shared" ref="BH68" si="232">AM68</f>
        <v>0</v>
      </c>
      <c r="BI68" s="567">
        <f>AX68</f>
        <v>2.7065399999999999</v>
      </c>
      <c r="BJ68" s="567">
        <f t="shared" ref="BJ68" si="233">AO68</f>
        <v>0</v>
      </c>
      <c r="BK68" s="567">
        <f t="shared" ref="BK68" si="234">AP68</f>
        <v>0</v>
      </c>
      <c r="BL68" s="128">
        <f>AG68+AQ68+BA68</f>
        <v>0</v>
      </c>
      <c r="BM68" s="567">
        <f>BC68+BB68</f>
        <v>2.7065399999999999</v>
      </c>
      <c r="BN68" s="568" t="s">
        <v>702</v>
      </c>
    </row>
    <row r="71" spans="1:66" ht="18.75" x14ac:dyDescent="0.25">
      <c r="B71" s="296" t="s">
        <v>79</v>
      </c>
      <c r="C71" s="297"/>
      <c r="D71" s="297"/>
      <c r="E71" s="297" t="s">
        <v>1526</v>
      </c>
    </row>
    <row r="76" spans="1:66" s="41" customFormat="1" x14ac:dyDescent="0.25">
      <c r="A76" s="613" t="s">
        <v>213</v>
      </c>
      <c r="B76" s="613"/>
      <c r="C76" s="613"/>
      <c r="D76" s="613"/>
      <c r="E76" s="613"/>
      <c r="F76" s="613"/>
      <c r="G76" s="613"/>
      <c r="H76" s="613"/>
      <c r="I76" s="613"/>
      <c r="J76" s="613"/>
      <c r="K76" s="613"/>
      <c r="L76" s="613"/>
      <c r="M76" s="613"/>
      <c r="N76" s="613"/>
      <c r="O76" s="613"/>
      <c r="P76" s="613"/>
      <c r="Q76" s="137"/>
      <c r="R76" s="138"/>
      <c r="S76" s="138"/>
      <c r="T76" s="138"/>
      <c r="U76" s="138"/>
      <c r="Y76" s="139"/>
      <c r="Z76" s="139"/>
      <c r="AA76" s="139"/>
      <c r="AB76" s="139"/>
      <c r="AC76" s="139"/>
      <c r="AD76" s="139"/>
      <c r="AE76" s="139"/>
      <c r="AF76" s="139"/>
      <c r="AG76" s="139"/>
      <c r="AL76" s="139"/>
      <c r="BA76" s="139"/>
      <c r="BB76" s="139"/>
      <c r="BC76" s="139"/>
      <c r="BD76" s="139"/>
      <c r="BE76" s="139"/>
      <c r="BF76" s="139"/>
    </row>
    <row r="77" spans="1:66" s="41" customFormat="1" x14ac:dyDescent="0.25">
      <c r="A77" s="596" t="s">
        <v>214</v>
      </c>
      <c r="B77" s="596"/>
      <c r="C77" s="596"/>
      <c r="D77" s="596"/>
      <c r="E77" s="596"/>
      <c r="F77" s="596"/>
      <c r="G77" s="596"/>
      <c r="H77" s="596"/>
      <c r="I77" s="596"/>
      <c r="J77" s="596"/>
      <c r="K77" s="596"/>
      <c r="L77" s="596"/>
      <c r="M77" s="596"/>
      <c r="N77" s="596"/>
      <c r="O77" s="596"/>
      <c r="P77" s="596"/>
      <c r="Q77" s="140"/>
      <c r="R77" s="141"/>
      <c r="S77" s="141"/>
      <c r="T77" s="141"/>
      <c r="U77" s="141"/>
      <c r="Y77" s="139"/>
      <c r="Z77" s="139"/>
      <c r="AA77" s="139"/>
      <c r="AB77" s="139"/>
      <c r="AC77" s="139"/>
      <c r="AD77" s="139"/>
      <c r="AE77" s="139"/>
      <c r="AF77" s="139"/>
      <c r="AG77" s="139"/>
      <c r="AL77" s="139"/>
      <c r="BA77" s="139"/>
      <c r="BB77" s="139"/>
      <c r="BC77" s="139"/>
      <c r="BD77" s="139"/>
      <c r="BE77" s="139"/>
      <c r="BF77" s="139"/>
    </row>
    <row r="78" spans="1:66" s="41" customFormat="1" x14ac:dyDescent="0.25">
      <c r="A78" s="596" t="s">
        <v>215</v>
      </c>
      <c r="B78" s="596"/>
      <c r="C78" s="596"/>
      <c r="D78" s="596"/>
      <c r="E78" s="596"/>
      <c r="F78" s="596"/>
      <c r="G78" s="596"/>
      <c r="H78" s="596"/>
      <c r="I78" s="596"/>
      <c r="J78" s="596"/>
      <c r="K78" s="596"/>
      <c r="L78" s="596"/>
      <c r="M78" s="596"/>
      <c r="N78" s="596"/>
      <c r="O78" s="596"/>
      <c r="P78" s="596"/>
      <c r="Q78" s="140"/>
      <c r="R78" s="141"/>
      <c r="S78" s="141"/>
      <c r="T78" s="141"/>
      <c r="U78" s="141"/>
      <c r="Y78" s="139"/>
      <c r="Z78" s="139"/>
      <c r="AA78" s="139"/>
      <c r="AB78" s="139"/>
      <c r="AC78" s="139"/>
      <c r="AD78" s="139"/>
      <c r="AE78" s="139"/>
      <c r="AF78" s="139"/>
      <c r="AG78" s="139"/>
      <c r="AL78" s="139"/>
      <c r="BA78" s="139"/>
      <c r="BB78" s="139"/>
      <c r="BC78" s="139"/>
      <c r="BD78" s="139"/>
      <c r="BE78" s="139"/>
      <c r="BF78" s="139"/>
    </row>
    <row r="79" spans="1:66" s="41" customFormat="1" x14ac:dyDescent="0.25">
      <c r="A79" s="596" t="s">
        <v>216</v>
      </c>
      <c r="B79" s="596"/>
      <c r="C79" s="596"/>
      <c r="D79" s="596"/>
      <c r="E79" s="596"/>
      <c r="F79" s="596"/>
      <c r="G79" s="596"/>
      <c r="H79" s="596"/>
      <c r="I79" s="596"/>
      <c r="J79" s="596"/>
      <c r="K79" s="596"/>
      <c r="L79" s="596"/>
      <c r="M79" s="596"/>
      <c r="N79" s="596"/>
      <c r="O79" s="596"/>
      <c r="P79" s="596"/>
      <c r="Q79" s="140"/>
      <c r="R79" s="141"/>
      <c r="S79" s="141"/>
      <c r="T79" s="141"/>
      <c r="U79" s="141"/>
      <c r="Y79" s="139"/>
      <c r="Z79" s="139"/>
      <c r="AA79" s="139"/>
      <c r="AB79" s="139"/>
      <c r="AC79" s="139"/>
      <c r="AD79" s="139"/>
      <c r="AE79" s="139"/>
      <c r="AF79" s="139"/>
      <c r="AG79" s="139"/>
      <c r="AL79" s="139"/>
      <c r="BA79" s="139"/>
      <c r="BB79" s="139"/>
      <c r="BC79" s="139"/>
      <c r="BD79" s="139"/>
      <c r="BE79" s="139"/>
      <c r="BF79" s="139"/>
    </row>
  </sheetData>
  <mergeCells count="41">
    <mergeCell ref="BN40:BN41"/>
    <mergeCell ref="A6:X6"/>
    <mergeCell ref="A7:X7"/>
    <mergeCell ref="A8:X8"/>
    <mergeCell ref="A9:X9"/>
    <mergeCell ref="B11:B13"/>
    <mergeCell ref="C11:C13"/>
    <mergeCell ref="D11:D13"/>
    <mergeCell ref="E11:E13"/>
    <mergeCell ref="F11:G12"/>
    <mergeCell ref="BN11:BN13"/>
    <mergeCell ref="Y12:AC12"/>
    <mergeCell ref="AD12:AH12"/>
    <mergeCell ref="AI12:AM12"/>
    <mergeCell ref="AN12:AR12"/>
    <mergeCell ref="AS12:AW12"/>
    <mergeCell ref="BD12:BH12"/>
    <mergeCell ref="BI12:BM12"/>
    <mergeCell ref="A76:P76"/>
    <mergeCell ref="A77:P77"/>
    <mergeCell ref="A1:X1"/>
    <mergeCell ref="A2:X2"/>
    <mergeCell ref="A3:X3"/>
    <mergeCell ref="A4:X4"/>
    <mergeCell ref="A5:X5"/>
    <mergeCell ref="BN46:BN47"/>
    <mergeCell ref="A78:P78"/>
    <mergeCell ref="A79:P79"/>
    <mergeCell ref="Y11:BM11"/>
    <mergeCell ref="H11:M11"/>
    <mergeCell ref="N11:N13"/>
    <mergeCell ref="O11:O13"/>
    <mergeCell ref="P11:S11"/>
    <mergeCell ref="T11:U12"/>
    <mergeCell ref="V11:X12"/>
    <mergeCell ref="H12:J12"/>
    <mergeCell ref="K12:M12"/>
    <mergeCell ref="P12:Q12"/>
    <mergeCell ref="R12:S12"/>
    <mergeCell ref="A11:A13"/>
    <mergeCell ref="AX12:BC12"/>
  </mergeCells>
  <pageMargins left="0.23622047244094491" right="0.23622047244094491" top="0.74803149606299213" bottom="0.74803149606299213" header="0.31496062992125984" footer="0.31496062992125984"/>
  <pageSetup paperSize="8" scale="47" fitToWidth="2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FFCC"/>
    <pageSetUpPr fitToPage="1"/>
  </sheetPr>
  <dimension ref="A1:AK79"/>
  <sheetViews>
    <sheetView topLeftCell="M1" zoomScale="70" zoomScaleNormal="70" workbookViewId="0">
      <selection activeCell="AC7" sqref="AC7"/>
    </sheetView>
  </sheetViews>
  <sheetFormatPr defaultColWidth="8.85546875" defaultRowHeight="15.75" outlineLevelRow="1" x14ac:dyDescent="0.25"/>
  <cols>
    <col min="1" max="1" width="10" style="15" customWidth="1"/>
    <col min="2" max="2" width="75.42578125" customWidth="1"/>
    <col min="3" max="3" width="19.28515625" bestFit="1" customWidth="1"/>
    <col min="4" max="4" width="13.140625" bestFit="1" customWidth="1"/>
    <col min="5" max="5" width="14" style="50" bestFit="1" customWidth="1"/>
    <col min="6" max="6" width="12.7109375" style="50" customWidth="1"/>
    <col min="7" max="7" width="12.28515625" customWidth="1"/>
    <col min="8" max="8" width="10.5703125" customWidth="1"/>
    <col min="9" max="9" width="10.7109375" bestFit="1" customWidth="1"/>
    <col min="10" max="10" width="16" style="55" bestFit="1" customWidth="1"/>
    <col min="11" max="12" width="11" bestFit="1" customWidth="1"/>
    <col min="13" max="13" width="15.85546875" style="55" bestFit="1" customWidth="1"/>
    <col min="14" max="14" width="19.140625" bestFit="1" customWidth="1"/>
    <col min="15" max="15" width="19.42578125" customWidth="1"/>
    <col min="16" max="19" width="11.7109375" customWidth="1"/>
    <col min="20" max="20" width="10.7109375" bestFit="1" customWidth="1"/>
    <col min="21" max="21" width="11" bestFit="1" customWidth="1"/>
    <col min="22" max="24" width="8.42578125" bestFit="1" customWidth="1"/>
    <col min="25" max="25" width="11" bestFit="1" customWidth="1"/>
    <col min="26" max="27" width="8.42578125" bestFit="1" customWidth="1"/>
    <col min="28" max="28" width="11" bestFit="1" customWidth="1"/>
    <col min="29" max="29" width="9.7109375" bestFit="1" customWidth="1"/>
    <col min="30" max="30" width="9.42578125" bestFit="1" customWidth="1"/>
    <col min="31" max="32" width="9.7109375" customWidth="1"/>
    <col min="33" max="33" width="10" bestFit="1" customWidth="1"/>
    <col min="34" max="34" width="9.7109375" bestFit="1" customWidth="1"/>
    <col min="35" max="35" width="11" bestFit="1" customWidth="1"/>
    <col min="36" max="36" width="9.7109375" customWidth="1"/>
    <col min="37" max="37" width="35.140625" customWidth="1"/>
  </cols>
  <sheetData>
    <row r="1" spans="1:37" s="41" customFormat="1" ht="18.75" x14ac:dyDescent="0.3">
      <c r="A1" s="615" t="s">
        <v>217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5"/>
      <c r="T1" s="615"/>
      <c r="U1" s="615"/>
      <c r="V1" s="615"/>
      <c r="W1" s="615"/>
      <c r="X1" s="615"/>
      <c r="Y1" s="615"/>
      <c r="Z1" s="615"/>
      <c r="AA1" s="615"/>
      <c r="AB1" s="615"/>
      <c r="AC1" s="615"/>
      <c r="AD1" s="615"/>
      <c r="AE1" s="615"/>
      <c r="AF1" s="615"/>
      <c r="AG1" s="615"/>
      <c r="AH1" s="615"/>
      <c r="AI1" s="615"/>
      <c r="AJ1" s="615"/>
      <c r="AK1" s="615"/>
    </row>
    <row r="2" spans="1:37" s="41" customFormat="1" ht="18.75" x14ac:dyDescent="0.3">
      <c r="A2" s="153"/>
      <c r="B2" s="153"/>
      <c r="C2" s="153"/>
      <c r="D2" s="153"/>
      <c r="E2" s="153"/>
      <c r="F2" s="153"/>
      <c r="G2" s="153"/>
      <c r="H2" s="153"/>
      <c r="I2" s="153"/>
      <c r="J2" s="149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2"/>
      <c r="AD2" s="152"/>
      <c r="AE2" s="152"/>
      <c r="AF2" s="152"/>
      <c r="AG2" s="152"/>
      <c r="AH2" s="152"/>
      <c r="AI2" s="152"/>
      <c r="AJ2" s="153"/>
      <c r="AK2" s="153"/>
    </row>
    <row r="3" spans="1:37" s="41" customFormat="1" ht="18.75" x14ac:dyDescent="0.25">
      <c r="A3" s="588" t="s">
        <v>128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  <c r="U3" s="588"/>
      <c r="V3" s="588"/>
      <c r="W3" s="588"/>
      <c r="X3" s="588"/>
      <c r="Y3" s="588"/>
      <c r="Z3" s="588"/>
      <c r="AA3" s="588"/>
      <c r="AB3" s="588"/>
      <c r="AC3" s="588"/>
      <c r="AD3" s="588"/>
      <c r="AE3" s="588"/>
      <c r="AF3" s="588"/>
      <c r="AG3" s="588"/>
      <c r="AH3" s="588"/>
      <c r="AI3" s="588"/>
      <c r="AJ3" s="588"/>
      <c r="AK3" s="588"/>
    </row>
    <row r="4" spans="1:37" s="41" customFormat="1" x14ac:dyDescent="0.25">
      <c r="A4" s="591" t="s">
        <v>3</v>
      </c>
      <c r="B4" s="591"/>
      <c r="C4" s="591"/>
      <c r="D4" s="591"/>
      <c r="E4" s="591"/>
      <c r="F4" s="591"/>
      <c r="G4" s="591"/>
      <c r="H4" s="591"/>
      <c r="I4" s="591"/>
      <c r="J4" s="591"/>
      <c r="K4" s="591"/>
      <c r="L4" s="591"/>
      <c r="M4" s="591"/>
      <c r="N4" s="591"/>
      <c r="O4" s="591"/>
      <c r="P4" s="591"/>
      <c r="Q4" s="591"/>
      <c r="R4" s="591"/>
      <c r="S4" s="591"/>
      <c r="T4" s="591"/>
      <c r="U4" s="591"/>
      <c r="V4" s="591"/>
      <c r="W4" s="591"/>
      <c r="X4" s="591"/>
      <c r="Y4" s="591"/>
      <c r="Z4" s="591"/>
      <c r="AA4" s="591"/>
      <c r="AB4" s="591"/>
      <c r="AC4" s="591"/>
      <c r="AD4" s="591"/>
      <c r="AE4" s="591"/>
      <c r="AF4" s="591"/>
      <c r="AG4" s="591"/>
      <c r="AH4" s="591"/>
      <c r="AI4" s="591"/>
      <c r="AJ4" s="591"/>
      <c r="AK4" s="591"/>
    </row>
    <row r="5" spans="1:37" s="41" customFormat="1" ht="18.75" x14ac:dyDescent="0.3">
      <c r="J5" s="150"/>
      <c r="AC5" s="144"/>
      <c r="AD5" s="144"/>
      <c r="AE5" s="144"/>
      <c r="AF5" s="144"/>
      <c r="AG5" s="144"/>
      <c r="AH5" s="144"/>
      <c r="AI5" s="144"/>
      <c r="AJ5" s="145"/>
    </row>
    <row r="6" spans="1:37" s="41" customFormat="1" ht="18.75" x14ac:dyDescent="0.3">
      <c r="A6" s="592" t="s">
        <v>1532</v>
      </c>
      <c r="B6" s="592"/>
      <c r="C6" s="592"/>
      <c r="D6" s="592"/>
      <c r="E6" s="592"/>
      <c r="F6" s="592"/>
      <c r="G6" s="592"/>
      <c r="H6" s="592"/>
      <c r="I6" s="592"/>
      <c r="J6" s="592"/>
      <c r="K6" s="592"/>
      <c r="L6" s="592"/>
      <c r="M6" s="592"/>
      <c r="N6" s="592"/>
      <c r="O6" s="592"/>
      <c r="P6" s="592"/>
      <c r="Q6" s="592"/>
      <c r="R6" s="592"/>
      <c r="S6" s="592"/>
      <c r="T6" s="592"/>
      <c r="U6" s="592"/>
      <c r="V6" s="592"/>
      <c r="W6" s="592"/>
      <c r="X6" s="592"/>
      <c r="Y6" s="592"/>
      <c r="Z6" s="592"/>
      <c r="AA6" s="592"/>
      <c r="AB6" s="592"/>
      <c r="AC6" s="592"/>
      <c r="AD6" s="592"/>
      <c r="AE6" s="592"/>
      <c r="AF6" s="592"/>
      <c r="AG6" s="592"/>
      <c r="AH6" s="592"/>
      <c r="AI6" s="592"/>
      <c r="AJ6" s="592"/>
      <c r="AK6" s="592"/>
    </row>
    <row r="7" spans="1:37" s="41" customFormat="1" ht="18.75" x14ac:dyDescent="0.3">
      <c r="A7" s="153"/>
      <c r="B7" s="153"/>
      <c r="C7" s="153"/>
      <c r="D7" s="153"/>
      <c r="E7" s="153"/>
      <c r="F7" s="153"/>
      <c r="G7" s="153"/>
      <c r="H7" s="153"/>
      <c r="I7" s="153"/>
      <c r="J7" s="149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2"/>
      <c r="AD7" s="152"/>
      <c r="AE7" s="152"/>
      <c r="AF7" s="152"/>
      <c r="AG7" s="152"/>
      <c r="AH7" s="152"/>
      <c r="AI7" s="152"/>
      <c r="AJ7" s="153"/>
      <c r="AK7" s="153"/>
    </row>
    <row r="8" spans="1:37" s="41" customFormat="1" ht="18.75" x14ac:dyDescent="0.3">
      <c r="A8" s="592" t="s">
        <v>1531</v>
      </c>
      <c r="B8" s="592"/>
      <c r="C8" s="592"/>
      <c r="D8" s="592"/>
      <c r="E8" s="592"/>
      <c r="F8" s="592"/>
      <c r="G8" s="592"/>
      <c r="H8" s="592"/>
      <c r="I8" s="592"/>
      <c r="J8" s="592"/>
      <c r="K8" s="592"/>
      <c r="L8" s="592"/>
      <c r="M8" s="592"/>
      <c r="N8" s="592"/>
      <c r="O8" s="592"/>
      <c r="P8" s="592"/>
      <c r="Q8" s="592"/>
      <c r="R8" s="592"/>
      <c r="S8" s="592"/>
      <c r="T8" s="592"/>
      <c r="U8" s="592"/>
      <c r="V8" s="592"/>
      <c r="W8" s="592"/>
      <c r="X8" s="592"/>
      <c r="Y8" s="592"/>
      <c r="Z8" s="592"/>
      <c r="AA8" s="592"/>
      <c r="AB8" s="592"/>
      <c r="AC8" s="592"/>
      <c r="AD8" s="592"/>
      <c r="AE8" s="592"/>
      <c r="AF8" s="592"/>
      <c r="AG8" s="592"/>
      <c r="AH8" s="592"/>
      <c r="AI8" s="592"/>
      <c r="AJ8" s="592"/>
      <c r="AK8" s="592"/>
    </row>
    <row r="9" spans="1:37" s="41" customFormat="1" x14ac:dyDescent="0.25">
      <c r="A9" s="593" t="s">
        <v>235</v>
      </c>
      <c r="B9" s="593"/>
      <c r="C9" s="593"/>
      <c r="D9" s="593"/>
      <c r="E9" s="593"/>
      <c r="F9" s="593"/>
      <c r="G9" s="593"/>
      <c r="H9" s="593"/>
      <c r="I9" s="593"/>
      <c r="J9" s="593"/>
      <c r="K9" s="593"/>
      <c r="L9" s="593"/>
      <c r="M9" s="593"/>
      <c r="N9" s="593"/>
      <c r="O9" s="593"/>
      <c r="P9" s="593"/>
      <c r="Q9" s="593"/>
      <c r="R9" s="593"/>
      <c r="S9" s="593"/>
      <c r="T9" s="593"/>
      <c r="U9" s="593"/>
      <c r="V9" s="593"/>
      <c r="W9" s="593"/>
      <c r="X9" s="593"/>
      <c r="Y9" s="593"/>
      <c r="Z9" s="593"/>
      <c r="AA9" s="593"/>
      <c r="AB9" s="593"/>
      <c r="AC9" s="593"/>
      <c r="AD9" s="593"/>
      <c r="AE9" s="593"/>
      <c r="AF9" s="593"/>
      <c r="AG9" s="593"/>
      <c r="AH9" s="593"/>
      <c r="AI9" s="593"/>
      <c r="AJ9" s="593"/>
      <c r="AK9" s="593"/>
    </row>
    <row r="10" spans="1:37" s="41" customFormat="1" ht="15.75" customHeight="1" x14ac:dyDescent="0.25">
      <c r="A10" s="618"/>
      <c r="B10" s="618"/>
      <c r="C10" s="618"/>
      <c r="D10" s="618"/>
      <c r="E10" s="618"/>
      <c r="F10" s="618"/>
      <c r="G10" s="618"/>
      <c r="H10" s="618"/>
      <c r="I10" s="618"/>
      <c r="J10" s="618"/>
      <c r="K10" s="618"/>
      <c r="L10" s="618"/>
      <c r="M10" s="618"/>
      <c r="N10" s="618"/>
      <c r="O10" s="618"/>
      <c r="P10" s="618"/>
      <c r="Q10" s="618"/>
      <c r="R10" s="618"/>
      <c r="S10" s="618"/>
      <c r="T10" s="618"/>
      <c r="U10" s="618"/>
      <c r="V10" s="618"/>
      <c r="W10" s="618"/>
      <c r="X10" s="618"/>
      <c r="Y10" s="618"/>
      <c r="Z10" s="618"/>
      <c r="AA10" s="618"/>
      <c r="AB10" s="618"/>
      <c r="AC10" s="618"/>
      <c r="AD10" s="618"/>
      <c r="AE10" s="618"/>
      <c r="AF10" s="618"/>
      <c r="AG10" s="618"/>
      <c r="AH10" s="618"/>
      <c r="AI10" s="618"/>
      <c r="AJ10" s="618"/>
      <c r="AK10" s="147"/>
    </row>
    <row r="11" spans="1:37" s="41" customFormat="1" ht="90" customHeight="1" x14ac:dyDescent="0.25">
      <c r="A11" s="600" t="s">
        <v>5</v>
      </c>
      <c r="B11" s="600" t="s">
        <v>6</v>
      </c>
      <c r="C11" s="600" t="s">
        <v>7</v>
      </c>
      <c r="D11" s="616" t="s">
        <v>218</v>
      </c>
      <c r="E11" s="616" t="s">
        <v>133</v>
      </c>
      <c r="F11" s="600" t="s">
        <v>219</v>
      </c>
      <c r="G11" s="600"/>
      <c r="H11" s="600" t="s">
        <v>693</v>
      </c>
      <c r="I11" s="600"/>
      <c r="J11" s="619" t="s">
        <v>220</v>
      </c>
      <c r="K11" s="597" t="s">
        <v>694</v>
      </c>
      <c r="L11" s="598"/>
      <c r="M11" s="598"/>
      <c r="N11" s="598"/>
      <c r="O11" s="598"/>
      <c r="P11" s="598"/>
      <c r="Q11" s="598"/>
      <c r="R11" s="598"/>
      <c r="S11" s="598"/>
      <c r="T11" s="599"/>
      <c r="U11" s="597" t="s">
        <v>221</v>
      </c>
      <c r="V11" s="598"/>
      <c r="W11" s="598"/>
      <c r="X11" s="598"/>
      <c r="Y11" s="598"/>
      <c r="Z11" s="599"/>
      <c r="AA11" s="607" t="s">
        <v>699</v>
      </c>
      <c r="AB11" s="609"/>
      <c r="AC11" s="597" t="s">
        <v>701</v>
      </c>
      <c r="AD11" s="598"/>
      <c r="AE11" s="598"/>
      <c r="AF11" s="598"/>
      <c r="AG11" s="598"/>
      <c r="AH11" s="598"/>
      <c r="AI11" s="598"/>
      <c r="AJ11" s="599"/>
      <c r="AK11" s="601" t="s">
        <v>222</v>
      </c>
    </row>
    <row r="12" spans="1:37" s="41" customFormat="1" ht="90.75" customHeight="1" x14ac:dyDescent="0.25">
      <c r="A12" s="600"/>
      <c r="B12" s="600"/>
      <c r="C12" s="600"/>
      <c r="D12" s="616"/>
      <c r="E12" s="616"/>
      <c r="F12" s="600"/>
      <c r="G12" s="600"/>
      <c r="H12" s="600"/>
      <c r="I12" s="600"/>
      <c r="J12" s="620"/>
      <c r="K12" s="597" t="s">
        <v>685</v>
      </c>
      <c r="L12" s="598"/>
      <c r="M12" s="598"/>
      <c r="N12" s="598"/>
      <c r="O12" s="599"/>
      <c r="P12" s="597" t="s">
        <v>223</v>
      </c>
      <c r="Q12" s="598"/>
      <c r="R12" s="598"/>
      <c r="S12" s="598"/>
      <c r="T12" s="599"/>
      <c r="U12" s="600" t="s">
        <v>696</v>
      </c>
      <c r="V12" s="600"/>
      <c r="W12" s="597" t="s">
        <v>697</v>
      </c>
      <c r="X12" s="599"/>
      <c r="Y12" s="600" t="s">
        <v>698</v>
      </c>
      <c r="Z12" s="600"/>
      <c r="AA12" s="610"/>
      <c r="AB12" s="612"/>
      <c r="AC12" s="617" t="s">
        <v>224</v>
      </c>
      <c r="AD12" s="617"/>
      <c r="AE12" s="617" t="s">
        <v>225</v>
      </c>
      <c r="AF12" s="617"/>
      <c r="AG12" s="617" t="s">
        <v>226</v>
      </c>
      <c r="AH12" s="617"/>
      <c r="AI12" s="601" t="s">
        <v>188</v>
      </c>
      <c r="AJ12" s="601" t="s">
        <v>227</v>
      </c>
      <c r="AK12" s="602"/>
    </row>
    <row r="13" spans="1:37" s="41" customFormat="1" ht="135" customHeight="1" x14ac:dyDescent="0.25">
      <c r="A13" s="600"/>
      <c r="B13" s="600"/>
      <c r="C13" s="600"/>
      <c r="D13" s="616"/>
      <c r="E13" s="616"/>
      <c r="F13" s="203" t="s">
        <v>685</v>
      </c>
      <c r="G13" s="203" t="s">
        <v>141</v>
      </c>
      <c r="H13" s="203" t="s">
        <v>685</v>
      </c>
      <c r="I13" s="203" t="s">
        <v>141</v>
      </c>
      <c r="J13" s="621"/>
      <c r="K13" s="155" t="s">
        <v>228</v>
      </c>
      <c r="L13" s="155" t="s">
        <v>229</v>
      </c>
      <c r="M13" s="155" t="s">
        <v>230</v>
      </c>
      <c r="N13" s="148" t="s">
        <v>231</v>
      </c>
      <c r="O13" s="148" t="s">
        <v>232</v>
      </c>
      <c r="P13" s="155" t="s">
        <v>228</v>
      </c>
      <c r="Q13" s="155" t="s">
        <v>229</v>
      </c>
      <c r="R13" s="155" t="s">
        <v>230</v>
      </c>
      <c r="S13" s="148" t="s">
        <v>231</v>
      </c>
      <c r="T13" s="148" t="s">
        <v>232</v>
      </c>
      <c r="U13" s="155" t="s">
        <v>233</v>
      </c>
      <c r="V13" s="155" t="s">
        <v>234</v>
      </c>
      <c r="W13" s="155" t="s">
        <v>233</v>
      </c>
      <c r="X13" s="155" t="s">
        <v>234</v>
      </c>
      <c r="Y13" s="155" t="s">
        <v>233</v>
      </c>
      <c r="Z13" s="155" t="s">
        <v>234</v>
      </c>
      <c r="AA13" s="281" t="s">
        <v>685</v>
      </c>
      <c r="AB13" s="281" t="s">
        <v>141</v>
      </c>
      <c r="AC13" s="281" t="s">
        <v>676</v>
      </c>
      <c r="AD13" s="281" t="s">
        <v>700</v>
      </c>
      <c r="AE13" s="281" t="s">
        <v>676</v>
      </c>
      <c r="AF13" s="281" t="s">
        <v>700</v>
      </c>
      <c r="AG13" s="281" t="s">
        <v>676</v>
      </c>
      <c r="AH13" s="281" t="s">
        <v>700</v>
      </c>
      <c r="AI13" s="603"/>
      <c r="AJ13" s="603"/>
      <c r="AK13" s="603"/>
    </row>
    <row r="14" spans="1:37" s="41" customFormat="1" x14ac:dyDescent="0.25">
      <c r="A14" s="154">
        <v>1</v>
      </c>
      <c r="B14" s="154">
        <v>2</v>
      </c>
      <c r="C14" s="154">
        <v>3</v>
      </c>
      <c r="D14" s="154">
        <v>4</v>
      </c>
      <c r="E14" s="154">
        <v>5</v>
      </c>
      <c r="F14" s="154">
        <v>6</v>
      </c>
      <c r="G14" s="154">
        <v>7</v>
      </c>
      <c r="H14" s="154">
        <v>8</v>
      </c>
      <c r="I14" s="154">
        <v>9</v>
      </c>
      <c r="J14" s="151">
        <v>10</v>
      </c>
      <c r="K14" s="154">
        <v>11</v>
      </c>
      <c r="L14" s="154">
        <v>12</v>
      </c>
      <c r="M14" s="154">
        <v>13</v>
      </c>
      <c r="N14" s="154">
        <v>14</v>
      </c>
      <c r="O14" s="154">
        <v>15</v>
      </c>
      <c r="P14" s="58" t="s">
        <v>152</v>
      </c>
      <c r="Q14" s="58" t="s">
        <v>153</v>
      </c>
      <c r="R14" s="58" t="s">
        <v>154</v>
      </c>
      <c r="S14" s="58" t="s">
        <v>155</v>
      </c>
      <c r="T14" s="59">
        <v>17</v>
      </c>
      <c r="U14" s="154">
        <v>18</v>
      </c>
      <c r="V14" s="154">
        <v>19</v>
      </c>
      <c r="W14" s="154">
        <v>20</v>
      </c>
      <c r="X14" s="154">
        <v>21</v>
      </c>
      <c r="Y14" s="58" t="s">
        <v>156</v>
      </c>
      <c r="Z14" s="58" t="s">
        <v>157</v>
      </c>
      <c r="AA14" s="58" t="s">
        <v>158</v>
      </c>
      <c r="AB14" s="58" t="s">
        <v>159</v>
      </c>
      <c r="AC14" s="58" t="s">
        <v>160</v>
      </c>
      <c r="AD14" s="58" t="s">
        <v>161</v>
      </c>
      <c r="AE14" s="58" t="s">
        <v>162</v>
      </c>
      <c r="AF14" s="58" t="s">
        <v>163</v>
      </c>
      <c r="AG14" s="58" t="s">
        <v>164</v>
      </c>
      <c r="AH14" s="58" t="s">
        <v>165</v>
      </c>
      <c r="AI14" s="58" t="s">
        <v>166</v>
      </c>
      <c r="AJ14" s="58" t="s">
        <v>167</v>
      </c>
      <c r="AK14" s="58" t="s">
        <v>168</v>
      </c>
    </row>
    <row r="15" spans="1:37" s="187" customFormat="1" x14ac:dyDescent="0.25">
      <c r="A15" s="185" t="s">
        <v>34</v>
      </c>
      <c r="B15" s="64" t="s">
        <v>35</v>
      </c>
      <c r="C15" s="186">
        <f>Ф2!C15</f>
        <v>0</v>
      </c>
      <c r="D15" s="186">
        <f>Ф2!D15</f>
        <v>0</v>
      </c>
      <c r="E15" s="113">
        <f>Ф2!E15</f>
        <v>0</v>
      </c>
      <c r="F15" s="113">
        <f>Ф2!F15</f>
        <v>0</v>
      </c>
      <c r="G15" s="113">
        <f>Ф2!G15</f>
        <v>0</v>
      </c>
      <c r="H15" s="299">
        <f t="shared" ref="H15:AJ15" si="0">H16</f>
        <v>13.991348870056497</v>
      </c>
      <c r="I15" s="186">
        <f t="shared" si="0"/>
        <v>27.1942988700565</v>
      </c>
      <c r="J15" s="186">
        <f t="shared" si="0"/>
        <v>0</v>
      </c>
      <c r="K15" s="186">
        <f t="shared" si="0"/>
        <v>20.424375517999998</v>
      </c>
      <c r="L15" s="186">
        <f t="shared" si="0"/>
        <v>0.15065583333333335</v>
      </c>
      <c r="M15" s="186">
        <f t="shared" si="0"/>
        <v>6.9579846846666662</v>
      </c>
      <c r="N15" s="186">
        <f t="shared" si="0"/>
        <v>13.315735</v>
      </c>
      <c r="O15" s="186">
        <f t="shared" si="0"/>
        <v>0</v>
      </c>
      <c r="P15" s="186">
        <f t="shared" si="0"/>
        <v>25.413281666666666</v>
      </c>
      <c r="Q15" s="186">
        <f t="shared" si="0"/>
        <v>0.14458333333333334</v>
      </c>
      <c r="R15" s="186">
        <f t="shared" si="0"/>
        <v>12.285177099999999</v>
      </c>
      <c r="S15" s="186">
        <f t="shared" si="0"/>
        <v>12.983521233333335</v>
      </c>
      <c r="T15" s="186">
        <f t="shared" si="0"/>
        <v>0</v>
      </c>
      <c r="U15" s="186">
        <f t="shared" si="0"/>
        <v>0</v>
      </c>
      <c r="V15" s="186">
        <f t="shared" si="0"/>
        <v>0</v>
      </c>
      <c r="W15" s="186">
        <f t="shared" si="0"/>
        <v>0</v>
      </c>
      <c r="X15" s="186">
        <f t="shared" si="0"/>
        <v>0</v>
      </c>
      <c r="Y15" s="186">
        <f t="shared" si="0"/>
        <v>0</v>
      </c>
      <c r="Z15" s="186">
        <f t="shared" si="0"/>
        <v>0</v>
      </c>
      <c r="AA15" s="186">
        <f t="shared" si="0"/>
        <v>0</v>
      </c>
      <c r="AB15" s="186">
        <f t="shared" si="0"/>
        <v>0</v>
      </c>
      <c r="AC15" s="186">
        <f t="shared" si="0"/>
        <v>4.9783333333333335</v>
      </c>
      <c r="AD15" s="186">
        <f t="shared" si="0"/>
        <v>4.9783333333333335</v>
      </c>
      <c r="AE15" s="186">
        <f t="shared" si="0"/>
        <v>10.284698333333333</v>
      </c>
      <c r="AF15" s="186">
        <f t="shared" si="0"/>
        <v>10.059698333333333</v>
      </c>
      <c r="AG15" s="186">
        <f t="shared" si="0"/>
        <v>2.74</v>
      </c>
      <c r="AH15" s="186">
        <f t="shared" si="0"/>
        <v>10.375249999999999</v>
      </c>
      <c r="AI15" s="186">
        <f t="shared" si="0"/>
        <v>18.003031666666665</v>
      </c>
      <c r="AJ15" s="186">
        <f t="shared" si="0"/>
        <v>25.413281666666666</v>
      </c>
      <c r="AK15" s="186"/>
    </row>
    <row r="16" spans="1:37" s="191" customFormat="1" x14ac:dyDescent="0.25">
      <c r="A16" s="188" t="s">
        <v>84</v>
      </c>
      <c r="B16" s="9" t="s">
        <v>37</v>
      </c>
      <c r="C16" s="189">
        <f>Ф2!C16</f>
        <v>0</v>
      </c>
      <c r="D16" s="189">
        <f>Ф2!D16</f>
        <v>0</v>
      </c>
      <c r="E16" s="115">
        <f>Ф2!E16</f>
        <v>0</v>
      </c>
      <c r="F16" s="115">
        <f>Ф2!F16</f>
        <v>0</v>
      </c>
      <c r="G16" s="115">
        <f>Ф2!G16</f>
        <v>0</v>
      </c>
      <c r="H16" s="300">
        <f>H17+H37+H66</f>
        <v>13.991348870056497</v>
      </c>
      <c r="I16" s="298">
        <f>I17+I37+I66</f>
        <v>27.1942988700565</v>
      </c>
      <c r="J16" s="298">
        <f t="shared" ref="J16:AJ16" si="1">J17+J37+J66</f>
        <v>0</v>
      </c>
      <c r="K16" s="298">
        <f t="shared" si="1"/>
        <v>20.424375517999998</v>
      </c>
      <c r="L16" s="298">
        <f t="shared" si="1"/>
        <v>0.15065583333333335</v>
      </c>
      <c r="M16" s="298">
        <f t="shared" si="1"/>
        <v>6.9579846846666662</v>
      </c>
      <c r="N16" s="298">
        <f t="shared" si="1"/>
        <v>13.315735</v>
      </c>
      <c r="O16" s="298">
        <f t="shared" si="1"/>
        <v>0</v>
      </c>
      <c r="P16" s="298">
        <f>P17+P37+P66</f>
        <v>25.413281666666666</v>
      </c>
      <c r="Q16" s="298">
        <f t="shared" si="1"/>
        <v>0.14458333333333334</v>
      </c>
      <c r="R16" s="298">
        <f t="shared" si="1"/>
        <v>12.285177099999999</v>
      </c>
      <c r="S16" s="298">
        <f t="shared" si="1"/>
        <v>12.983521233333335</v>
      </c>
      <c r="T16" s="298">
        <f t="shared" si="1"/>
        <v>0</v>
      </c>
      <c r="U16" s="298">
        <f t="shared" si="1"/>
        <v>0</v>
      </c>
      <c r="V16" s="298">
        <f t="shared" si="1"/>
        <v>0</v>
      </c>
      <c r="W16" s="298">
        <f t="shared" si="1"/>
        <v>0</v>
      </c>
      <c r="X16" s="298">
        <f t="shared" si="1"/>
        <v>0</v>
      </c>
      <c r="Y16" s="298">
        <f t="shared" si="1"/>
        <v>0</v>
      </c>
      <c r="Z16" s="298">
        <f t="shared" si="1"/>
        <v>0</v>
      </c>
      <c r="AA16" s="298">
        <f t="shared" si="1"/>
        <v>0</v>
      </c>
      <c r="AB16" s="298">
        <f t="shared" si="1"/>
        <v>0</v>
      </c>
      <c r="AC16" s="298">
        <f>AC17+AC37+AC66</f>
        <v>4.9783333333333335</v>
      </c>
      <c r="AD16" s="298">
        <f t="shared" si="1"/>
        <v>4.9783333333333335</v>
      </c>
      <c r="AE16" s="298">
        <f t="shared" si="1"/>
        <v>10.284698333333333</v>
      </c>
      <c r="AF16" s="298">
        <f>AF17+AF37+AF66</f>
        <v>10.059698333333333</v>
      </c>
      <c r="AG16" s="298">
        <f t="shared" si="1"/>
        <v>2.74</v>
      </c>
      <c r="AH16" s="298">
        <f t="shared" si="1"/>
        <v>10.375249999999999</v>
      </c>
      <c r="AI16" s="298">
        <f>AI17+AI37+AI66</f>
        <v>18.003031666666665</v>
      </c>
      <c r="AJ16" s="298">
        <f t="shared" si="1"/>
        <v>25.413281666666666</v>
      </c>
      <c r="AK16" s="189"/>
    </row>
    <row r="17" spans="1:37" s="187" customFormat="1" x14ac:dyDescent="0.25">
      <c r="A17" s="185" t="s">
        <v>38</v>
      </c>
      <c r="B17" s="64" t="s">
        <v>39</v>
      </c>
      <c r="C17" s="186">
        <f>Ф2!C17</f>
        <v>0</v>
      </c>
      <c r="D17" s="186">
        <f>Ф2!D17</f>
        <v>0</v>
      </c>
      <c r="E17" s="117">
        <f>Ф2!E17</f>
        <v>0</v>
      </c>
      <c r="F17" s="117">
        <f>Ф2!F17</f>
        <v>0</v>
      </c>
      <c r="G17" s="117">
        <f>Ф2!G17</f>
        <v>0</v>
      </c>
      <c r="H17" s="299">
        <f t="shared" ref="H17:I17" si="2">H34</f>
        <v>0</v>
      </c>
      <c r="I17" s="186">
        <f t="shared" si="2"/>
        <v>0</v>
      </c>
      <c r="J17" s="186">
        <f>J34</f>
        <v>0</v>
      </c>
      <c r="K17" s="186">
        <f t="shared" ref="K17:AJ17" si="3">K34</f>
        <v>0</v>
      </c>
      <c r="L17" s="186">
        <f t="shared" si="3"/>
        <v>0</v>
      </c>
      <c r="M17" s="186">
        <f t="shared" si="3"/>
        <v>0</v>
      </c>
      <c r="N17" s="186">
        <f t="shared" si="3"/>
        <v>0</v>
      </c>
      <c r="O17" s="186">
        <f t="shared" si="3"/>
        <v>0</v>
      </c>
      <c r="P17" s="186">
        <f t="shared" si="3"/>
        <v>0</v>
      </c>
      <c r="Q17" s="186">
        <f t="shared" si="3"/>
        <v>0</v>
      </c>
      <c r="R17" s="186">
        <f t="shared" si="3"/>
        <v>0</v>
      </c>
      <c r="S17" s="186">
        <f t="shared" si="3"/>
        <v>0</v>
      </c>
      <c r="T17" s="186">
        <f t="shared" si="3"/>
        <v>0</v>
      </c>
      <c r="U17" s="186">
        <f t="shared" si="3"/>
        <v>0</v>
      </c>
      <c r="V17" s="186">
        <f t="shared" si="3"/>
        <v>0</v>
      </c>
      <c r="W17" s="186">
        <f t="shared" si="3"/>
        <v>0</v>
      </c>
      <c r="X17" s="186">
        <f t="shared" si="3"/>
        <v>0</v>
      </c>
      <c r="Y17" s="186">
        <f t="shared" si="3"/>
        <v>0</v>
      </c>
      <c r="Z17" s="186">
        <f t="shared" si="3"/>
        <v>0</v>
      </c>
      <c r="AA17" s="186">
        <f t="shared" si="3"/>
        <v>0</v>
      </c>
      <c r="AB17" s="186">
        <f t="shared" si="3"/>
        <v>0</v>
      </c>
      <c r="AC17" s="186">
        <f t="shared" si="3"/>
        <v>0</v>
      </c>
      <c r="AD17" s="186">
        <f t="shared" si="3"/>
        <v>0</v>
      </c>
      <c r="AE17" s="186">
        <f t="shared" si="3"/>
        <v>0</v>
      </c>
      <c r="AF17" s="186">
        <f t="shared" si="3"/>
        <v>0</v>
      </c>
      <c r="AG17" s="186">
        <f t="shared" si="3"/>
        <v>0</v>
      </c>
      <c r="AH17" s="186">
        <f t="shared" si="3"/>
        <v>0</v>
      </c>
      <c r="AI17" s="186">
        <f t="shared" si="3"/>
        <v>0</v>
      </c>
      <c r="AJ17" s="186">
        <f t="shared" si="3"/>
        <v>0</v>
      </c>
      <c r="AK17" s="186"/>
    </row>
    <row r="18" spans="1:37" s="195" customFormat="1" ht="31.5" hidden="1" outlineLevel="1" x14ac:dyDescent="0.25">
      <c r="A18" s="192" t="s">
        <v>85</v>
      </c>
      <c r="B18" s="10" t="s">
        <v>86</v>
      </c>
      <c r="C18" s="193">
        <f>Ф2!C18</f>
        <v>0</v>
      </c>
      <c r="D18" s="193">
        <f>Ф2!D18</f>
        <v>0</v>
      </c>
      <c r="E18" s="120">
        <f>Ф2!E18</f>
        <v>0</v>
      </c>
      <c r="F18" s="120"/>
      <c r="G18" s="119"/>
      <c r="H18" s="301"/>
      <c r="I18" s="193"/>
      <c r="J18" s="193"/>
      <c r="K18" s="193"/>
      <c r="L18" s="193"/>
      <c r="M18" s="194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</row>
    <row r="19" spans="1:37" s="191" customFormat="1" ht="47.25" hidden="1" outlineLevel="1" x14ac:dyDescent="0.25">
      <c r="A19" s="188" t="s">
        <v>87</v>
      </c>
      <c r="B19" s="9" t="s">
        <v>88</v>
      </c>
      <c r="C19" s="189">
        <f>Ф2!C19</f>
        <v>0</v>
      </c>
      <c r="D19" s="189">
        <f>Ф2!D19</f>
        <v>0</v>
      </c>
      <c r="E19" s="115">
        <f>Ф2!E19</f>
        <v>0</v>
      </c>
      <c r="F19" s="115"/>
      <c r="G19" s="114"/>
      <c r="H19" s="302"/>
      <c r="I19" s="189"/>
      <c r="J19" s="189"/>
      <c r="K19" s="189"/>
      <c r="L19" s="189"/>
      <c r="M19" s="190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</row>
    <row r="20" spans="1:37" s="191" customFormat="1" ht="47.25" hidden="1" outlineLevel="1" x14ac:dyDescent="0.25">
      <c r="A20" s="188" t="s">
        <v>89</v>
      </c>
      <c r="B20" s="9" t="s">
        <v>90</v>
      </c>
      <c r="C20" s="189">
        <f>Ф2!C20</f>
        <v>0</v>
      </c>
      <c r="D20" s="189">
        <f>Ф2!D20</f>
        <v>0</v>
      </c>
      <c r="E20" s="115">
        <f>Ф2!E20</f>
        <v>0</v>
      </c>
      <c r="F20" s="115"/>
      <c r="G20" s="114"/>
      <c r="H20" s="302"/>
      <c r="I20" s="189"/>
      <c r="J20" s="189"/>
      <c r="K20" s="189"/>
      <c r="L20" s="189"/>
      <c r="M20" s="190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</row>
    <row r="21" spans="1:37" s="191" customFormat="1" ht="31.5" hidden="1" outlineLevel="1" x14ac:dyDescent="0.25">
      <c r="A21" s="188" t="s">
        <v>91</v>
      </c>
      <c r="B21" s="9" t="s">
        <v>92</v>
      </c>
      <c r="C21" s="189">
        <f>Ф2!C21</f>
        <v>0</v>
      </c>
      <c r="D21" s="189">
        <f>Ф2!D21</f>
        <v>0</v>
      </c>
      <c r="E21" s="115">
        <f>Ф2!E21</f>
        <v>0</v>
      </c>
      <c r="F21" s="115"/>
      <c r="G21" s="114"/>
      <c r="H21" s="302"/>
      <c r="I21" s="189"/>
      <c r="J21" s="189"/>
      <c r="K21" s="189"/>
      <c r="L21" s="189"/>
      <c r="M21" s="190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</row>
    <row r="22" spans="1:37" s="195" customFormat="1" ht="31.5" hidden="1" outlineLevel="1" x14ac:dyDescent="0.25">
      <c r="A22" s="192" t="s">
        <v>93</v>
      </c>
      <c r="B22" s="10" t="s">
        <v>94</v>
      </c>
      <c r="C22" s="193">
        <f>Ф2!C22</f>
        <v>0</v>
      </c>
      <c r="D22" s="193">
        <f>Ф2!D22</f>
        <v>0</v>
      </c>
      <c r="E22" s="120">
        <f>Ф2!E22</f>
        <v>0</v>
      </c>
      <c r="F22" s="120"/>
      <c r="G22" s="119"/>
      <c r="H22" s="301"/>
      <c r="I22" s="193"/>
      <c r="J22" s="193"/>
      <c r="K22" s="193"/>
      <c r="L22" s="193"/>
      <c r="M22" s="194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</row>
    <row r="23" spans="1:37" s="191" customFormat="1" ht="47.25" hidden="1" outlineLevel="1" x14ac:dyDescent="0.25">
      <c r="A23" s="188" t="s">
        <v>95</v>
      </c>
      <c r="B23" s="9" t="s">
        <v>96</v>
      </c>
      <c r="C23" s="189">
        <f>Ф2!C23</f>
        <v>0</v>
      </c>
      <c r="D23" s="189">
        <f>Ф2!D23</f>
        <v>0</v>
      </c>
      <c r="E23" s="115">
        <f>Ф2!E23</f>
        <v>0</v>
      </c>
      <c r="F23" s="115"/>
      <c r="G23" s="114"/>
      <c r="H23" s="302"/>
      <c r="I23" s="189"/>
      <c r="J23" s="189"/>
      <c r="K23" s="189"/>
      <c r="L23" s="189"/>
      <c r="M23" s="190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</row>
    <row r="24" spans="1:37" s="191" customFormat="1" ht="31.5" hidden="1" outlineLevel="1" x14ac:dyDescent="0.25">
      <c r="A24" s="188" t="s">
        <v>97</v>
      </c>
      <c r="B24" s="9" t="s">
        <v>98</v>
      </c>
      <c r="C24" s="189">
        <f>Ф2!C24</f>
        <v>0</v>
      </c>
      <c r="D24" s="189">
        <f>Ф2!D24</f>
        <v>0</v>
      </c>
      <c r="E24" s="115">
        <f>Ф2!E24</f>
        <v>0</v>
      </c>
      <c r="F24" s="115"/>
      <c r="G24" s="114"/>
      <c r="H24" s="302"/>
      <c r="I24" s="189"/>
      <c r="J24" s="189"/>
      <c r="K24" s="189"/>
      <c r="L24" s="189"/>
      <c r="M24" s="190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</row>
    <row r="25" spans="1:37" s="195" customFormat="1" ht="31.5" hidden="1" outlineLevel="1" x14ac:dyDescent="0.25">
      <c r="A25" s="192" t="s">
        <v>99</v>
      </c>
      <c r="B25" s="10" t="s">
        <v>100</v>
      </c>
      <c r="C25" s="193">
        <f>Ф2!C25</f>
        <v>0</v>
      </c>
      <c r="D25" s="193">
        <f>Ф2!D25</f>
        <v>0</v>
      </c>
      <c r="E25" s="120">
        <f>Ф2!E25</f>
        <v>0</v>
      </c>
      <c r="F25" s="120"/>
      <c r="G25" s="119"/>
      <c r="H25" s="301"/>
      <c r="I25" s="193"/>
      <c r="J25" s="193"/>
      <c r="K25" s="193"/>
      <c r="L25" s="193"/>
      <c r="M25" s="194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</row>
    <row r="26" spans="1:37" s="191" customFormat="1" ht="31.5" hidden="1" outlineLevel="1" x14ac:dyDescent="0.25">
      <c r="A26" s="188" t="s">
        <v>101</v>
      </c>
      <c r="B26" s="9" t="s">
        <v>102</v>
      </c>
      <c r="C26" s="189">
        <f>Ф2!C26</f>
        <v>0</v>
      </c>
      <c r="D26" s="189">
        <f>Ф2!D26</f>
        <v>0</v>
      </c>
      <c r="E26" s="115">
        <f>Ф2!E26</f>
        <v>0</v>
      </c>
      <c r="F26" s="115"/>
      <c r="G26" s="114"/>
      <c r="H26" s="302"/>
      <c r="I26" s="189"/>
      <c r="J26" s="189"/>
      <c r="K26" s="189"/>
      <c r="L26" s="189"/>
      <c r="M26" s="190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</row>
    <row r="27" spans="1:37" s="191" customFormat="1" ht="63" hidden="1" outlineLevel="1" x14ac:dyDescent="0.25">
      <c r="A27" s="188" t="s">
        <v>106</v>
      </c>
      <c r="B27" s="9" t="s">
        <v>103</v>
      </c>
      <c r="C27" s="189">
        <f>Ф2!C27</f>
        <v>0</v>
      </c>
      <c r="D27" s="189">
        <f>Ф2!D27</f>
        <v>0</v>
      </c>
      <c r="E27" s="115">
        <f>Ф2!E27</f>
        <v>0</v>
      </c>
      <c r="F27" s="115"/>
      <c r="G27" s="114"/>
      <c r="H27" s="302"/>
      <c r="I27" s="189"/>
      <c r="J27" s="189"/>
      <c r="K27" s="189"/>
      <c r="L27" s="189"/>
      <c r="M27" s="190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</row>
    <row r="28" spans="1:37" s="191" customFormat="1" ht="63" hidden="1" outlineLevel="1" x14ac:dyDescent="0.25">
      <c r="A28" s="188" t="s">
        <v>108</v>
      </c>
      <c r="B28" s="9" t="s">
        <v>104</v>
      </c>
      <c r="C28" s="189">
        <f>Ф2!C28</f>
        <v>0</v>
      </c>
      <c r="D28" s="189">
        <f>Ф2!D28</f>
        <v>0</v>
      </c>
      <c r="E28" s="115">
        <f>Ф2!E28</f>
        <v>0</v>
      </c>
      <c r="F28" s="115"/>
      <c r="G28" s="114"/>
      <c r="H28" s="302"/>
      <c r="I28" s="189"/>
      <c r="J28" s="189"/>
      <c r="K28" s="189"/>
      <c r="L28" s="189"/>
      <c r="M28" s="190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</row>
    <row r="29" spans="1:37" s="191" customFormat="1" ht="63" hidden="1" outlineLevel="1" x14ac:dyDescent="0.25">
      <c r="A29" s="188" t="s">
        <v>109</v>
      </c>
      <c r="B29" s="9" t="s">
        <v>105</v>
      </c>
      <c r="C29" s="189">
        <f>Ф2!C29</f>
        <v>0</v>
      </c>
      <c r="D29" s="189">
        <f>Ф2!D29</f>
        <v>0</v>
      </c>
      <c r="E29" s="115">
        <f>Ф2!E29</f>
        <v>0</v>
      </c>
      <c r="F29" s="115"/>
      <c r="G29" s="114"/>
      <c r="H29" s="302"/>
      <c r="I29" s="189"/>
      <c r="J29" s="189"/>
      <c r="K29" s="189"/>
      <c r="L29" s="189"/>
      <c r="M29" s="190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</row>
    <row r="30" spans="1:37" s="191" customFormat="1" ht="31.5" hidden="1" outlineLevel="1" x14ac:dyDescent="0.25">
      <c r="A30" s="188" t="s">
        <v>110</v>
      </c>
      <c r="B30" s="9" t="s">
        <v>102</v>
      </c>
      <c r="C30" s="189">
        <f>Ф2!C30</f>
        <v>0</v>
      </c>
      <c r="D30" s="189">
        <f>Ф2!D30</f>
        <v>0</v>
      </c>
      <c r="E30" s="115">
        <f>Ф2!E30</f>
        <v>0</v>
      </c>
      <c r="F30" s="115"/>
      <c r="G30" s="114"/>
      <c r="H30" s="302"/>
      <c r="I30" s="189"/>
      <c r="J30" s="189"/>
      <c r="K30" s="189"/>
      <c r="L30" s="189"/>
      <c r="M30" s="190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</row>
    <row r="31" spans="1:37" s="191" customFormat="1" ht="63" hidden="1" outlineLevel="1" x14ac:dyDescent="0.25">
      <c r="A31" s="188" t="s">
        <v>111</v>
      </c>
      <c r="B31" s="9" t="s">
        <v>103</v>
      </c>
      <c r="C31" s="189">
        <f>Ф2!C31</f>
        <v>0</v>
      </c>
      <c r="D31" s="189">
        <f>Ф2!D31</f>
        <v>0</v>
      </c>
      <c r="E31" s="115">
        <f>Ф2!E31</f>
        <v>0</v>
      </c>
      <c r="F31" s="115"/>
      <c r="G31" s="114"/>
      <c r="H31" s="302"/>
      <c r="I31" s="189"/>
      <c r="J31" s="189"/>
      <c r="K31" s="189"/>
      <c r="L31" s="189"/>
      <c r="M31" s="190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</row>
    <row r="32" spans="1:37" s="191" customFormat="1" ht="63" hidden="1" outlineLevel="1" x14ac:dyDescent="0.25">
      <c r="A32" s="188" t="s">
        <v>112</v>
      </c>
      <c r="B32" s="9" t="s">
        <v>104</v>
      </c>
      <c r="C32" s="189">
        <f>Ф2!C32</f>
        <v>0</v>
      </c>
      <c r="D32" s="189">
        <f>Ф2!D32</f>
        <v>0</v>
      </c>
      <c r="E32" s="115">
        <f>Ф2!E32</f>
        <v>0</v>
      </c>
      <c r="F32" s="115"/>
      <c r="G32" s="114"/>
      <c r="H32" s="302"/>
      <c r="I32" s="189"/>
      <c r="J32" s="189"/>
      <c r="K32" s="189"/>
      <c r="L32" s="189"/>
      <c r="M32" s="190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</row>
    <row r="33" spans="1:37" s="191" customFormat="1" ht="63" hidden="1" outlineLevel="1" x14ac:dyDescent="0.25">
      <c r="A33" s="188" t="s">
        <v>113</v>
      </c>
      <c r="B33" s="9" t="s">
        <v>107</v>
      </c>
      <c r="C33" s="189">
        <f>Ф2!C33</f>
        <v>0</v>
      </c>
      <c r="D33" s="189">
        <f>Ф2!D33</f>
        <v>0</v>
      </c>
      <c r="E33" s="115">
        <f>Ф2!E33</f>
        <v>0</v>
      </c>
      <c r="F33" s="115"/>
      <c r="G33" s="114"/>
      <c r="H33" s="302"/>
      <c r="I33" s="189"/>
      <c r="J33" s="189"/>
      <c r="K33" s="189"/>
      <c r="L33" s="189"/>
      <c r="M33" s="190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</row>
    <row r="34" spans="1:37" s="198" customFormat="1" ht="63" collapsed="1" x14ac:dyDescent="0.25">
      <c r="A34" s="196" t="s">
        <v>40</v>
      </c>
      <c r="B34" s="65" t="s">
        <v>41</v>
      </c>
      <c r="C34" s="197">
        <f>Ф2!C34</f>
        <v>0</v>
      </c>
      <c r="D34" s="197">
        <f>Ф2!D34</f>
        <v>0</v>
      </c>
      <c r="E34" s="197">
        <f>Ф2!E34</f>
        <v>0</v>
      </c>
      <c r="F34" s="197">
        <f>Ф2!F34</f>
        <v>0</v>
      </c>
      <c r="G34" s="197">
        <f>Ф2!G34</f>
        <v>0</v>
      </c>
      <c r="H34" s="303">
        <f t="shared" ref="H34:I34" si="4">H35</f>
        <v>0</v>
      </c>
      <c r="I34" s="197">
        <f t="shared" si="4"/>
        <v>0</v>
      </c>
      <c r="J34" s="197">
        <f>J35</f>
        <v>0</v>
      </c>
      <c r="K34" s="197">
        <f t="shared" ref="K34:AJ34" si="5">K35</f>
        <v>0</v>
      </c>
      <c r="L34" s="197">
        <f t="shared" si="5"/>
        <v>0</v>
      </c>
      <c r="M34" s="197">
        <f t="shared" si="5"/>
        <v>0</v>
      </c>
      <c r="N34" s="197">
        <f t="shared" si="5"/>
        <v>0</v>
      </c>
      <c r="O34" s="197">
        <f t="shared" si="5"/>
        <v>0</v>
      </c>
      <c r="P34" s="197">
        <f t="shared" si="5"/>
        <v>0</v>
      </c>
      <c r="Q34" s="197">
        <f t="shared" si="5"/>
        <v>0</v>
      </c>
      <c r="R34" s="197">
        <f t="shared" si="5"/>
        <v>0</v>
      </c>
      <c r="S34" s="197">
        <f t="shared" si="5"/>
        <v>0</v>
      </c>
      <c r="T34" s="197">
        <f t="shared" si="5"/>
        <v>0</v>
      </c>
      <c r="U34" s="197">
        <f t="shared" si="5"/>
        <v>0</v>
      </c>
      <c r="V34" s="197">
        <f t="shared" si="5"/>
        <v>0</v>
      </c>
      <c r="W34" s="197">
        <f t="shared" si="5"/>
        <v>0</v>
      </c>
      <c r="X34" s="197">
        <f t="shared" si="5"/>
        <v>0</v>
      </c>
      <c r="Y34" s="197">
        <f t="shared" si="5"/>
        <v>0</v>
      </c>
      <c r="Z34" s="197">
        <f t="shared" si="5"/>
        <v>0</v>
      </c>
      <c r="AA34" s="197">
        <f t="shared" si="5"/>
        <v>0</v>
      </c>
      <c r="AB34" s="197">
        <f t="shared" si="5"/>
        <v>0</v>
      </c>
      <c r="AC34" s="197">
        <f>AC35</f>
        <v>0</v>
      </c>
      <c r="AD34" s="197">
        <f t="shared" si="5"/>
        <v>0</v>
      </c>
      <c r="AE34" s="197">
        <f t="shared" si="5"/>
        <v>0</v>
      </c>
      <c r="AF34" s="197">
        <f t="shared" si="5"/>
        <v>0</v>
      </c>
      <c r="AG34" s="197">
        <f t="shared" si="5"/>
        <v>0</v>
      </c>
      <c r="AH34" s="197">
        <f t="shared" si="5"/>
        <v>0</v>
      </c>
      <c r="AI34" s="197">
        <f t="shared" si="5"/>
        <v>0</v>
      </c>
      <c r="AJ34" s="197">
        <f t="shared" si="5"/>
        <v>0</v>
      </c>
      <c r="AK34" s="197"/>
    </row>
    <row r="35" spans="1:37" s="409" customFormat="1" ht="35.1" customHeight="1" x14ac:dyDescent="0.25">
      <c r="A35" s="199" t="s">
        <v>327</v>
      </c>
      <c r="B35" s="11" t="s">
        <v>326</v>
      </c>
      <c r="C35" s="395" t="str">
        <f>Ф2!C35</f>
        <v>I_001</v>
      </c>
      <c r="D35" s="395"/>
      <c r="E35" s="394"/>
      <c r="F35" s="394"/>
      <c r="G35" s="394"/>
      <c r="H35" s="407"/>
      <c r="I35" s="395"/>
      <c r="J35" s="395"/>
      <c r="K35" s="407"/>
      <c r="L35" s="407"/>
      <c r="M35" s="407"/>
      <c r="N35" s="407"/>
      <c r="O35" s="407"/>
      <c r="P35" s="395"/>
      <c r="Q35" s="395"/>
      <c r="R35" s="395"/>
      <c r="S35" s="395"/>
      <c r="T35" s="395"/>
      <c r="U35" s="407"/>
      <c r="V35" s="407"/>
      <c r="W35" s="407"/>
      <c r="X35" s="407"/>
      <c r="Y35" s="407"/>
      <c r="Z35" s="407"/>
      <c r="AA35" s="407"/>
      <c r="AB35" s="407"/>
      <c r="AC35" s="407"/>
      <c r="AD35" s="407"/>
      <c r="AE35" s="407"/>
      <c r="AF35" s="407"/>
      <c r="AG35" s="407"/>
      <c r="AH35" s="407"/>
      <c r="AI35" s="407"/>
      <c r="AJ35" s="407"/>
      <c r="AK35" s="407"/>
    </row>
    <row r="36" spans="1:37" s="195" customFormat="1" ht="47.25" hidden="1" x14ac:dyDescent="0.25">
      <c r="A36" s="192" t="s">
        <v>114</v>
      </c>
      <c r="B36" s="10" t="s">
        <v>42</v>
      </c>
      <c r="C36" s="193">
        <f>Ф2!C36</f>
        <v>0</v>
      </c>
      <c r="D36" s="193">
        <f>Ф2!D36</f>
        <v>0</v>
      </c>
      <c r="E36" s="120">
        <f>Ф2!E36</f>
        <v>0</v>
      </c>
      <c r="F36" s="120"/>
      <c r="G36" s="119"/>
      <c r="H36" s="301"/>
      <c r="I36" s="193"/>
      <c r="J36" s="193"/>
      <c r="K36" s="193"/>
      <c r="L36" s="193"/>
      <c r="M36" s="194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</row>
    <row r="37" spans="1:37" s="187" customFormat="1" ht="31.5" x14ac:dyDescent="0.25">
      <c r="A37" s="185" t="s">
        <v>43</v>
      </c>
      <c r="B37" s="64" t="s">
        <v>44</v>
      </c>
      <c r="C37" s="186">
        <f>Ф2!C37</f>
        <v>0</v>
      </c>
      <c r="D37" s="186">
        <f>Ф2!D37</f>
        <v>0</v>
      </c>
      <c r="E37" s="186">
        <f>Ф2!E37</f>
        <v>0</v>
      </c>
      <c r="F37" s="117"/>
      <c r="G37" s="113"/>
      <c r="H37" s="299">
        <f t="shared" ref="H37:I37" si="6">H38+H43+H50</f>
        <v>13.991348870056497</v>
      </c>
      <c r="I37" s="186">
        <f t="shared" si="6"/>
        <v>21.566348870056498</v>
      </c>
      <c r="J37" s="186">
        <f>J38+J43+J50</f>
        <v>0</v>
      </c>
      <c r="K37" s="186">
        <f>K38+K43+K50</f>
        <v>14.654780517999999</v>
      </c>
      <c r="L37" s="186">
        <f t="shared" ref="L37:AI37" si="7">L38+L43+L50</f>
        <v>0.15065583333333335</v>
      </c>
      <c r="M37" s="186">
        <f t="shared" si="7"/>
        <v>6.9579846846666662</v>
      </c>
      <c r="N37" s="186">
        <f t="shared" si="7"/>
        <v>7.5461399999999994</v>
      </c>
      <c r="O37" s="186">
        <f t="shared" si="7"/>
        <v>0</v>
      </c>
      <c r="P37" s="186">
        <f t="shared" si="7"/>
        <v>19.643686666666667</v>
      </c>
      <c r="Q37" s="186">
        <f t="shared" si="7"/>
        <v>0.14458333333333334</v>
      </c>
      <c r="R37" s="186">
        <f t="shared" si="7"/>
        <v>12.285177099999999</v>
      </c>
      <c r="S37" s="186">
        <f t="shared" si="7"/>
        <v>7.2139262333333338</v>
      </c>
      <c r="T37" s="186">
        <f t="shared" si="7"/>
        <v>0</v>
      </c>
      <c r="U37" s="186">
        <f t="shared" si="7"/>
        <v>0</v>
      </c>
      <c r="V37" s="186">
        <f t="shared" si="7"/>
        <v>0</v>
      </c>
      <c r="W37" s="186">
        <f t="shared" si="7"/>
        <v>0</v>
      </c>
      <c r="X37" s="186">
        <f t="shared" si="7"/>
        <v>0</v>
      </c>
      <c r="Y37" s="186">
        <f t="shared" si="7"/>
        <v>0</v>
      </c>
      <c r="Z37" s="186">
        <f t="shared" si="7"/>
        <v>0</v>
      </c>
      <c r="AA37" s="186">
        <f t="shared" si="7"/>
        <v>0</v>
      </c>
      <c r="AB37" s="186">
        <f t="shared" si="7"/>
        <v>0</v>
      </c>
      <c r="AC37" s="186">
        <f t="shared" si="7"/>
        <v>4.9783333333333335</v>
      </c>
      <c r="AD37" s="186">
        <f t="shared" si="7"/>
        <v>4.9783333333333335</v>
      </c>
      <c r="AE37" s="186">
        <f t="shared" si="7"/>
        <v>6.7705533333333339</v>
      </c>
      <c r="AF37" s="186">
        <f t="shared" si="7"/>
        <v>6.5455533333333333</v>
      </c>
      <c r="AG37" s="186">
        <f t="shared" si="7"/>
        <v>2.74</v>
      </c>
      <c r="AH37" s="186">
        <f t="shared" si="7"/>
        <v>8.1197999999999997</v>
      </c>
      <c r="AI37" s="186">
        <f t="shared" si="7"/>
        <v>14.488886666666666</v>
      </c>
      <c r="AJ37" s="186">
        <f>AJ38+AJ43+AJ50</f>
        <v>19.643686666666667</v>
      </c>
      <c r="AK37" s="186"/>
    </row>
    <row r="38" spans="1:37" s="198" customFormat="1" ht="47.25" x14ac:dyDescent="0.25">
      <c r="A38" s="196" t="s">
        <v>81</v>
      </c>
      <c r="B38" s="65" t="s">
        <v>82</v>
      </c>
      <c r="C38" s="197">
        <f>Ф2!C38</f>
        <v>0</v>
      </c>
      <c r="D38" s="197">
        <f>Ф2!D38</f>
        <v>0</v>
      </c>
      <c r="E38" s="197">
        <f>Ф2!E38</f>
        <v>0</v>
      </c>
      <c r="F38" s="197">
        <f>Ф2!F38</f>
        <v>0</v>
      </c>
      <c r="G38" s="197">
        <f>Ф2!G38</f>
        <v>0</v>
      </c>
      <c r="H38" s="303">
        <f>H39</f>
        <v>8.9337499999999999</v>
      </c>
      <c r="I38" s="197">
        <f t="shared" ref="I38:S38" si="8">I39</f>
        <v>8.7087500000000002</v>
      </c>
      <c r="J38" s="197">
        <f t="shared" si="8"/>
        <v>0</v>
      </c>
      <c r="K38" s="197">
        <f t="shared" si="8"/>
        <v>9.0996438513333331</v>
      </c>
      <c r="L38" s="197">
        <f t="shared" si="8"/>
        <v>0.15065583333333335</v>
      </c>
      <c r="M38" s="197">
        <f t="shared" si="8"/>
        <v>3.9709880179999999</v>
      </c>
      <c r="N38" s="197">
        <f t="shared" si="8"/>
        <v>4.9779999999999998</v>
      </c>
      <c r="O38" s="197">
        <f t="shared" si="8"/>
        <v>0</v>
      </c>
      <c r="P38" s="197">
        <f t="shared" si="8"/>
        <v>8.7087500000000002</v>
      </c>
      <c r="Q38" s="197">
        <f t="shared" si="8"/>
        <v>0.14458333333333334</v>
      </c>
      <c r="R38" s="197">
        <f t="shared" si="8"/>
        <v>3.5858333333333334</v>
      </c>
      <c r="S38" s="197">
        <f t="shared" si="8"/>
        <v>4.9783333333333335</v>
      </c>
      <c r="T38" s="197">
        <f t="shared" ref="T38:AJ38" si="9">T39</f>
        <v>0</v>
      </c>
      <c r="U38" s="197">
        <f t="shared" si="9"/>
        <v>0</v>
      </c>
      <c r="V38" s="197">
        <f t="shared" si="9"/>
        <v>0</v>
      </c>
      <c r="W38" s="197">
        <f t="shared" si="9"/>
        <v>0</v>
      </c>
      <c r="X38" s="197">
        <f t="shared" si="9"/>
        <v>0</v>
      </c>
      <c r="Y38" s="197">
        <f t="shared" si="9"/>
        <v>0</v>
      </c>
      <c r="Z38" s="197">
        <f t="shared" si="9"/>
        <v>0</v>
      </c>
      <c r="AA38" s="197">
        <f t="shared" si="9"/>
        <v>0</v>
      </c>
      <c r="AB38" s="197">
        <f t="shared" si="9"/>
        <v>0</v>
      </c>
      <c r="AC38" s="197">
        <f t="shared" si="9"/>
        <v>4.9783333333333335</v>
      </c>
      <c r="AD38" s="197">
        <f t="shared" si="9"/>
        <v>4.9783333333333335</v>
      </c>
      <c r="AE38" s="197">
        <f t="shared" si="9"/>
        <v>3.9554166666666668</v>
      </c>
      <c r="AF38" s="197">
        <f t="shared" si="9"/>
        <v>3.7304166666666667</v>
      </c>
      <c r="AG38" s="197">
        <f t="shared" si="9"/>
        <v>0</v>
      </c>
      <c r="AH38" s="197">
        <f t="shared" si="9"/>
        <v>0</v>
      </c>
      <c r="AI38" s="197">
        <f t="shared" si="9"/>
        <v>8.9337499999999999</v>
      </c>
      <c r="AJ38" s="197">
        <f t="shared" si="9"/>
        <v>8.7087500000000002</v>
      </c>
      <c r="AK38" s="197"/>
    </row>
    <row r="39" spans="1:37" s="409" customFormat="1" ht="31.5" x14ac:dyDescent="0.25">
      <c r="A39" s="199" t="s">
        <v>45</v>
      </c>
      <c r="B39" s="11" t="s">
        <v>46</v>
      </c>
      <c r="C39" s="395">
        <f>Ф2!C39</f>
        <v>0</v>
      </c>
      <c r="D39" s="395">
        <f>Ф2!D39</f>
        <v>0</v>
      </c>
      <c r="E39" s="395">
        <f>Ф2!E39</f>
        <v>0</v>
      </c>
      <c r="F39" s="395">
        <f>Ф2!F39</f>
        <v>0</v>
      </c>
      <c r="G39" s="395">
        <f>Ф2!G39</f>
        <v>0</v>
      </c>
      <c r="H39" s="407">
        <f>H40+H41</f>
        <v>8.9337499999999999</v>
      </c>
      <c r="I39" s="407">
        <f>I40+I41</f>
        <v>8.7087500000000002</v>
      </c>
      <c r="J39" s="407">
        <f t="shared" ref="J39:AI39" si="10">J40+J41</f>
        <v>0</v>
      </c>
      <c r="K39" s="407">
        <f>K40+K41</f>
        <v>9.0996438513333331</v>
      </c>
      <c r="L39" s="407">
        <f t="shared" si="10"/>
        <v>0.15065583333333335</v>
      </c>
      <c r="M39" s="407">
        <f t="shared" si="10"/>
        <v>3.9709880179999999</v>
      </c>
      <c r="N39" s="407">
        <f t="shared" si="10"/>
        <v>4.9779999999999998</v>
      </c>
      <c r="O39" s="407">
        <f t="shared" si="10"/>
        <v>0</v>
      </c>
      <c r="P39" s="395">
        <f>P40+P41</f>
        <v>8.7087500000000002</v>
      </c>
      <c r="Q39" s="395">
        <f t="shared" ref="Q39:S39" si="11">Q40+Q41</f>
        <v>0.14458333333333334</v>
      </c>
      <c r="R39" s="395">
        <f t="shared" si="11"/>
        <v>3.5858333333333334</v>
      </c>
      <c r="S39" s="395">
        <f t="shared" si="11"/>
        <v>4.9783333333333335</v>
      </c>
      <c r="T39" s="395">
        <f t="shared" si="10"/>
        <v>0</v>
      </c>
      <c r="U39" s="407">
        <f t="shared" si="10"/>
        <v>0</v>
      </c>
      <c r="V39" s="407">
        <f t="shared" si="10"/>
        <v>0</v>
      </c>
      <c r="W39" s="407">
        <f t="shared" si="10"/>
        <v>0</v>
      </c>
      <c r="X39" s="407">
        <f t="shared" si="10"/>
        <v>0</v>
      </c>
      <c r="Y39" s="407">
        <f t="shared" si="10"/>
        <v>0</v>
      </c>
      <c r="Z39" s="407">
        <f t="shared" si="10"/>
        <v>0</v>
      </c>
      <c r="AA39" s="407">
        <f t="shared" si="10"/>
        <v>0</v>
      </c>
      <c r="AB39" s="407">
        <f t="shared" si="10"/>
        <v>0</v>
      </c>
      <c r="AC39" s="549">
        <f>AC40+AC41</f>
        <v>4.9783333333333335</v>
      </c>
      <c r="AD39" s="549">
        <f>AD40+AD41</f>
        <v>4.9783333333333335</v>
      </c>
      <c r="AE39" s="549">
        <f t="shared" si="10"/>
        <v>3.9554166666666668</v>
      </c>
      <c r="AF39" s="549">
        <f t="shared" si="10"/>
        <v>3.7304166666666667</v>
      </c>
      <c r="AG39" s="549">
        <f t="shared" si="10"/>
        <v>0</v>
      </c>
      <c r="AH39" s="549">
        <f t="shared" si="10"/>
        <v>0</v>
      </c>
      <c r="AI39" s="549">
        <f t="shared" si="10"/>
        <v>8.9337499999999999</v>
      </c>
      <c r="AJ39" s="549">
        <f>AJ40+AJ41</f>
        <v>8.7087500000000002</v>
      </c>
      <c r="AK39" s="395"/>
    </row>
    <row r="40" spans="1:37" s="409" customFormat="1" ht="31.5" x14ac:dyDescent="0.25">
      <c r="A40" s="14" t="s">
        <v>47</v>
      </c>
      <c r="B40" s="391" t="s">
        <v>916</v>
      </c>
      <c r="C40" s="395" t="str">
        <f>Ф2!C40</f>
        <v>J_004</v>
      </c>
      <c r="D40" s="395" t="str">
        <f>Ф2!D40</f>
        <v>Р</v>
      </c>
      <c r="E40" s="394">
        <f>Ф2!E40</f>
        <v>2019</v>
      </c>
      <c r="F40" s="394">
        <f>Ф2!F40</f>
        <v>2019</v>
      </c>
      <c r="G40" s="394">
        <f>Ф2!G40</f>
        <v>2019</v>
      </c>
      <c r="H40" s="395">
        <f>Ф2!H40/1.2</f>
        <v>4.9783333333333335</v>
      </c>
      <c r="I40" s="395">
        <f>Ф2!K40/1.2</f>
        <v>4.9783333333333335</v>
      </c>
      <c r="J40" s="395">
        <v>0</v>
      </c>
      <c r="K40" s="408">
        <f>SUM(L40:O40)</f>
        <v>4.9779999999999998</v>
      </c>
      <c r="L40" s="395">
        <v>0</v>
      </c>
      <c r="M40" s="395">
        <v>0</v>
      </c>
      <c r="N40" s="408">
        <v>4.9779999999999998</v>
      </c>
      <c r="O40" s="395"/>
      <c r="P40" s="395">
        <f>SUM(Q40:T40)</f>
        <v>4.9783333333333335</v>
      </c>
      <c r="Q40" s="395"/>
      <c r="R40" s="395"/>
      <c r="S40" s="395">
        <f>5.974/1.2</f>
        <v>4.9783333333333335</v>
      </c>
      <c r="T40" s="395">
        <v>0</v>
      </c>
      <c r="U40" s="395">
        <v>0</v>
      </c>
      <c r="V40" s="395">
        <v>0</v>
      </c>
      <c r="W40" s="395">
        <v>0</v>
      </c>
      <c r="X40" s="395">
        <v>0</v>
      </c>
      <c r="Y40" s="395">
        <v>0</v>
      </c>
      <c r="Z40" s="395">
        <v>0</v>
      </c>
      <c r="AA40" s="395">
        <v>0</v>
      </c>
      <c r="AB40" s="395">
        <v>0</v>
      </c>
      <c r="AC40" s="395">
        <f>H40</f>
        <v>4.9783333333333335</v>
      </c>
      <c r="AD40" s="395">
        <f>P40</f>
        <v>4.9783333333333335</v>
      </c>
      <c r="AE40" s="395">
        <v>0</v>
      </c>
      <c r="AF40" s="395">
        <f>0</f>
        <v>0</v>
      </c>
      <c r="AG40" s="395">
        <v>0</v>
      </c>
      <c r="AH40" s="395">
        <v>0</v>
      </c>
      <c r="AI40" s="395">
        <f>AC40+AE40+AG40</f>
        <v>4.9783333333333335</v>
      </c>
      <c r="AJ40" s="395">
        <f>AD40+AF40+AH40</f>
        <v>4.9783333333333335</v>
      </c>
      <c r="AK40" s="594" t="s">
        <v>878</v>
      </c>
    </row>
    <row r="41" spans="1:37" s="409" customFormat="1" ht="31.5" x14ac:dyDescent="0.25">
      <c r="A41" s="14" t="s">
        <v>679</v>
      </c>
      <c r="B41" s="391" t="s">
        <v>915</v>
      </c>
      <c r="C41" s="395" t="str">
        <f>Ф2!C41</f>
        <v>J_005</v>
      </c>
      <c r="D41" s="395" t="str">
        <f>Ф2!D41</f>
        <v>Р</v>
      </c>
      <c r="E41" s="394">
        <f>Ф2!E41</f>
        <v>2020</v>
      </c>
      <c r="F41" s="394">
        <f>Ф2!F41</f>
        <v>2020</v>
      </c>
      <c r="G41" s="394">
        <f>Ф2!G41</f>
        <v>2020</v>
      </c>
      <c r="H41" s="395">
        <f>Ф2!H41/1.2</f>
        <v>3.9554166666666668</v>
      </c>
      <c r="I41" s="395">
        <f>Ф2!K41/1.2</f>
        <v>3.7304166666666667</v>
      </c>
      <c r="J41" s="395"/>
      <c r="K41" s="395">
        <f>SUM(L41:O41)</f>
        <v>4.1216438513333333</v>
      </c>
      <c r="L41" s="395">
        <f>0.1735*Ф17!F15/1.2</f>
        <v>0.15065583333333335</v>
      </c>
      <c r="M41" s="395">
        <f>4.5731148*Ф17!F15/1.2</f>
        <v>3.9709880179999999</v>
      </c>
      <c r="N41" s="408"/>
      <c r="O41" s="395"/>
      <c r="P41" s="395">
        <f>SUM(Q41:T41)</f>
        <v>3.7304166666666667</v>
      </c>
      <c r="Q41" s="395">
        <f>0.1735/1.2</f>
        <v>0.14458333333333334</v>
      </c>
      <c r="R41" s="395">
        <f>4.303/1.2</f>
        <v>3.5858333333333334</v>
      </c>
      <c r="S41" s="395"/>
      <c r="T41" s="395"/>
      <c r="U41" s="395"/>
      <c r="V41" s="395"/>
      <c r="W41" s="395"/>
      <c r="X41" s="395"/>
      <c r="Y41" s="395"/>
      <c r="Z41" s="395"/>
      <c r="AA41" s="395"/>
      <c r="AB41" s="395"/>
      <c r="AC41" s="395"/>
      <c r="AD41" s="395"/>
      <c r="AE41" s="395">
        <f>H41</f>
        <v>3.9554166666666668</v>
      </c>
      <c r="AF41" s="395">
        <f>I41</f>
        <v>3.7304166666666667</v>
      </c>
      <c r="AG41" s="395"/>
      <c r="AH41" s="395"/>
      <c r="AI41" s="549">
        <f>AC41+AE41+AG41</f>
        <v>3.9554166666666668</v>
      </c>
      <c r="AJ41" s="395">
        <f>AD41+AF41+AH41</f>
        <v>3.7304166666666667</v>
      </c>
      <c r="AK41" s="595"/>
    </row>
    <row r="42" spans="1:37" s="202" customFormat="1" ht="31.5" x14ac:dyDescent="0.25">
      <c r="A42" s="199" t="s">
        <v>115</v>
      </c>
      <c r="B42" s="11" t="s">
        <v>116</v>
      </c>
      <c r="C42" s="200">
        <f>Ф2!C42</f>
        <v>0</v>
      </c>
      <c r="D42" s="200">
        <f>Ф2!D42</f>
        <v>0</v>
      </c>
      <c r="E42" s="200">
        <f>Ф2!E42</f>
        <v>0</v>
      </c>
      <c r="F42" s="200">
        <f>Ф2!F42</f>
        <v>0</v>
      </c>
      <c r="G42" s="200">
        <f>Ф2!G42</f>
        <v>0</v>
      </c>
      <c r="H42" s="304"/>
      <c r="I42" s="200"/>
      <c r="J42" s="200"/>
      <c r="K42" s="200"/>
      <c r="L42" s="200"/>
      <c r="M42" s="201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</row>
    <row r="43" spans="1:37" s="198" customFormat="1" ht="31.5" x14ac:dyDescent="0.25">
      <c r="A43" s="196" t="s">
        <v>48</v>
      </c>
      <c r="B43" s="65" t="s">
        <v>49</v>
      </c>
      <c r="C43" s="197">
        <f>Ф2!C43</f>
        <v>0</v>
      </c>
      <c r="D43" s="197">
        <f>Ф2!D43</f>
        <v>0</v>
      </c>
      <c r="E43" s="197">
        <f>Ф2!E43</f>
        <v>0</v>
      </c>
      <c r="F43" s="197">
        <f>Ф2!F43</f>
        <v>0</v>
      </c>
      <c r="G43" s="197">
        <f>Ф2!G43</f>
        <v>0</v>
      </c>
      <c r="H43" s="303">
        <f>H44</f>
        <v>5.0575988700564967</v>
      </c>
      <c r="I43" s="197">
        <f t="shared" ref="I43:S43" si="12">I44</f>
        <v>12.857598870056497</v>
      </c>
      <c r="J43" s="197">
        <f t="shared" si="12"/>
        <v>0</v>
      </c>
      <c r="K43" s="197">
        <f t="shared" si="12"/>
        <v>5.5551366666666668</v>
      </c>
      <c r="L43" s="197">
        <f t="shared" si="12"/>
        <v>0</v>
      </c>
      <c r="M43" s="197">
        <f t="shared" si="12"/>
        <v>2.9869966666666667</v>
      </c>
      <c r="N43" s="197">
        <f t="shared" si="12"/>
        <v>2.5681400000000001</v>
      </c>
      <c r="O43" s="197">
        <f t="shared" si="12"/>
        <v>0</v>
      </c>
      <c r="P43" s="197">
        <f t="shared" si="12"/>
        <v>10.934936666666665</v>
      </c>
      <c r="Q43" s="197">
        <f t="shared" si="12"/>
        <v>0</v>
      </c>
      <c r="R43" s="197">
        <f t="shared" si="12"/>
        <v>8.6993437666666651</v>
      </c>
      <c r="S43" s="197">
        <f t="shared" si="12"/>
        <v>2.2355929000000003</v>
      </c>
      <c r="T43" s="197">
        <f t="shared" ref="T43:AJ43" si="13">T44</f>
        <v>0</v>
      </c>
      <c r="U43" s="197">
        <f t="shared" si="13"/>
        <v>0</v>
      </c>
      <c r="V43" s="197">
        <f t="shared" si="13"/>
        <v>0</v>
      </c>
      <c r="W43" s="197">
        <f t="shared" si="13"/>
        <v>0</v>
      </c>
      <c r="X43" s="197">
        <f t="shared" si="13"/>
        <v>0</v>
      </c>
      <c r="Y43" s="197">
        <f t="shared" si="13"/>
        <v>0</v>
      </c>
      <c r="Z43" s="197">
        <f t="shared" si="13"/>
        <v>0</v>
      </c>
      <c r="AA43" s="197">
        <f t="shared" si="13"/>
        <v>0</v>
      </c>
      <c r="AB43" s="197">
        <f t="shared" si="13"/>
        <v>0</v>
      </c>
      <c r="AC43" s="197">
        <f t="shared" si="13"/>
        <v>0</v>
      </c>
      <c r="AD43" s="197">
        <f t="shared" si="13"/>
        <v>0</v>
      </c>
      <c r="AE43" s="197">
        <f t="shared" si="13"/>
        <v>2.8151366666666666</v>
      </c>
      <c r="AF43" s="197">
        <f t="shared" si="13"/>
        <v>2.8151366666666666</v>
      </c>
      <c r="AG43" s="197">
        <f t="shared" si="13"/>
        <v>2.74</v>
      </c>
      <c r="AH43" s="197">
        <f t="shared" si="13"/>
        <v>8.1197999999999997</v>
      </c>
      <c r="AI43" s="197">
        <f t="shared" si="13"/>
        <v>5.5551366666666668</v>
      </c>
      <c r="AJ43" s="197">
        <f t="shared" si="13"/>
        <v>10.934936666666665</v>
      </c>
      <c r="AK43" s="197"/>
    </row>
    <row r="44" spans="1:37" s="202" customFormat="1" x14ac:dyDescent="0.25">
      <c r="A44" s="199" t="s">
        <v>75</v>
      </c>
      <c r="B44" s="11" t="s">
        <v>76</v>
      </c>
      <c r="C44" s="200">
        <f>Ф2!C44</f>
        <v>0</v>
      </c>
      <c r="D44" s="200">
        <f>Ф2!D44</f>
        <v>0</v>
      </c>
      <c r="E44" s="200">
        <f>Ф2!E44</f>
        <v>0</v>
      </c>
      <c r="F44" s="200">
        <f>Ф2!F44</f>
        <v>0</v>
      </c>
      <c r="G44" s="200">
        <f>Ф2!G44</f>
        <v>0</v>
      </c>
      <c r="H44" s="322">
        <f>SUM(H45:H48)</f>
        <v>5.0575988700564967</v>
      </c>
      <c r="I44" s="322">
        <f t="shared" ref="I44:AJ44" si="14">SUM(I45:I48)</f>
        <v>12.857598870056497</v>
      </c>
      <c r="J44" s="322">
        <f t="shared" si="14"/>
        <v>0</v>
      </c>
      <c r="K44" s="322">
        <f t="shared" si="14"/>
        <v>5.5551366666666668</v>
      </c>
      <c r="L44" s="322">
        <f t="shared" si="14"/>
        <v>0</v>
      </c>
      <c r="M44" s="322">
        <f t="shared" si="14"/>
        <v>2.9869966666666667</v>
      </c>
      <c r="N44" s="322">
        <f t="shared" si="14"/>
        <v>2.5681400000000001</v>
      </c>
      <c r="O44" s="322">
        <f t="shared" si="14"/>
        <v>0</v>
      </c>
      <c r="P44" s="322">
        <f t="shared" si="14"/>
        <v>10.934936666666665</v>
      </c>
      <c r="Q44" s="322">
        <f t="shared" si="14"/>
        <v>0</v>
      </c>
      <c r="R44" s="322">
        <f t="shared" si="14"/>
        <v>8.6993437666666651</v>
      </c>
      <c r="S44" s="322">
        <f t="shared" si="14"/>
        <v>2.2355929000000003</v>
      </c>
      <c r="T44" s="322">
        <f t="shared" si="14"/>
        <v>0</v>
      </c>
      <c r="U44" s="322">
        <f t="shared" si="14"/>
        <v>0</v>
      </c>
      <c r="V44" s="322">
        <f t="shared" si="14"/>
        <v>0</v>
      </c>
      <c r="W44" s="322">
        <f t="shared" si="14"/>
        <v>0</v>
      </c>
      <c r="X44" s="322">
        <f t="shared" si="14"/>
        <v>0</v>
      </c>
      <c r="Y44" s="322">
        <f t="shared" si="14"/>
        <v>0</v>
      </c>
      <c r="Z44" s="322">
        <f t="shared" si="14"/>
        <v>0</v>
      </c>
      <c r="AA44" s="322">
        <f t="shared" si="14"/>
        <v>0</v>
      </c>
      <c r="AB44" s="322">
        <f t="shared" si="14"/>
        <v>0</v>
      </c>
      <c r="AC44" s="322">
        <f t="shared" si="14"/>
        <v>0</v>
      </c>
      <c r="AD44" s="322">
        <f t="shared" si="14"/>
        <v>0</v>
      </c>
      <c r="AE44" s="322">
        <f t="shared" si="14"/>
        <v>2.8151366666666666</v>
      </c>
      <c r="AF44" s="322">
        <f t="shared" si="14"/>
        <v>2.8151366666666666</v>
      </c>
      <c r="AG44" s="322">
        <f t="shared" si="14"/>
        <v>2.74</v>
      </c>
      <c r="AH44" s="322">
        <f t="shared" si="14"/>
        <v>8.1197999999999997</v>
      </c>
      <c r="AI44" s="322">
        <f t="shared" si="14"/>
        <v>5.5551366666666668</v>
      </c>
      <c r="AJ44" s="322">
        <f t="shared" si="14"/>
        <v>10.934936666666665</v>
      </c>
      <c r="AK44" s="200"/>
    </row>
    <row r="45" spans="1:37" s="409" customFormat="1" ht="47.25" x14ac:dyDescent="0.25">
      <c r="A45" s="14" t="s">
        <v>77</v>
      </c>
      <c r="B45" s="16" t="s">
        <v>917</v>
      </c>
      <c r="C45" s="395" t="str">
        <f>Ф2!C45</f>
        <v>J_006</v>
      </c>
      <c r="D45" s="395"/>
      <c r="E45" s="394">
        <v>2020</v>
      </c>
      <c r="F45" s="394"/>
      <c r="G45" s="394">
        <v>2020</v>
      </c>
      <c r="H45" s="395">
        <f>Ф2!H45/1.2</f>
        <v>2.7016666666666667</v>
      </c>
      <c r="I45" s="395">
        <f>Ф2!L45/1.2</f>
        <v>2.7016666666666667</v>
      </c>
      <c r="J45" s="395"/>
      <c r="K45" s="395">
        <f>Ф2!T45/1.2</f>
        <v>2.8151366666666666</v>
      </c>
      <c r="L45" s="395"/>
      <c r="M45" s="395">
        <f>K45-N45</f>
        <v>2.1169966666666666</v>
      </c>
      <c r="N45" s="395">
        <f>0.67*Ф17!F15</f>
        <v>0.69814000000000009</v>
      </c>
      <c r="O45" s="395"/>
      <c r="P45" s="395">
        <f>Ф2!S45/1.2</f>
        <v>2.8151366666666666</v>
      </c>
      <c r="Q45" s="395"/>
      <c r="R45" s="395">
        <f>P45-S45</f>
        <v>2.1169966666666666</v>
      </c>
      <c r="S45" s="395">
        <f>0.67*Ф17!F15</f>
        <v>0.69814000000000009</v>
      </c>
      <c r="T45" s="395"/>
      <c r="U45" s="395"/>
      <c r="V45" s="395"/>
      <c r="W45" s="395"/>
      <c r="X45" s="395"/>
      <c r="Y45" s="395"/>
      <c r="Z45" s="395"/>
      <c r="AA45" s="395"/>
      <c r="AB45" s="395"/>
      <c r="AC45" s="395"/>
      <c r="AD45" s="395"/>
      <c r="AE45" s="395">
        <f>K45</f>
        <v>2.8151366666666666</v>
      </c>
      <c r="AF45" s="395">
        <f>P45</f>
        <v>2.8151366666666666</v>
      </c>
      <c r="AG45" s="395"/>
      <c r="AH45" s="395">
        <v>0</v>
      </c>
      <c r="AI45" s="395">
        <f>AC45+AE45+AG45</f>
        <v>2.8151366666666666</v>
      </c>
      <c r="AJ45" s="395">
        <f>AD45+AF45+AH45</f>
        <v>2.8151366666666666</v>
      </c>
      <c r="AK45" s="395" t="str">
        <f>Ф2!BN45</f>
        <v>Решение комиссии по ликвидации ЧС</v>
      </c>
    </row>
    <row r="46" spans="1:37" s="409" customFormat="1" ht="47.25" x14ac:dyDescent="0.25">
      <c r="A46" s="14" t="s">
        <v>864</v>
      </c>
      <c r="B46" s="16" t="s">
        <v>918</v>
      </c>
      <c r="C46" s="395" t="str">
        <f>Ф2!C46</f>
        <v>K_008</v>
      </c>
      <c r="D46" s="452" t="s">
        <v>151</v>
      </c>
      <c r="E46" s="394">
        <v>2021</v>
      </c>
      <c r="F46" s="394"/>
      <c r="G46" s="394">
        <v>2021</v>
      </c>
      <c r="H46" s="407"/>
      <c r="I46" s="395">
        <f>Ф2!K46/1.2</f>
        <v>4.7750000000000004</v>
      </c>
      <c r="J46" s="395"/>
      <c r="K46" s="395"/>
      <c r="L46" s="395"/>
      <c r="M46" s="395"/>
      <c r="N46" s="395"/>
      <c r="O46" s="395"/>
      <c r="P46" s="395">
        <f>I46*Ф17!$G$15</f>
        <v>4.9707749999999997</v>
      </c>
      <c r="Q46" s="395"/>
      <c r="R46" s="395">
        <f>4.775*Ф17!G15-S46</f>
        <v>4.0662500999999995</v>
      </c>
      <c r="S46" s="395">
        <f>0.8689*Ф17!G15</f>
        <v>0.90452489999999997</v>
      </c>
      <c r="T46" s="395"/>
      <c r="U46" s="395"/>
      <c r="V46" s="395"/>
      <c r="W46" s="395"/>
      <c r="X46" s="395"/>
      <c r="Y46" s="395"/>
      <c r="Z46" s="395"/>
      <c r="AA46" s="395"/>
      <c r="AB46" s="395"/>
      <c r="AC46" s="395"/>
      <c r="AD46" s="395"/>
      <c r="AE46" s="395"/>
      <c r="AF46" s="395"/>
      <c r="AG46" s="395"/>
      <c r="AH46" s="395">
        <f>P46</f>
        <v>4.9707749999999997</v>
      </c>
      <c r="AI46" s="395"/>
      <c r="AJ46" s="395">
        <f>AH46</f>
        <v>4.9707749999999997</v>
      </c>
      <c r="AK46" s="594" t="s">
        <v>879</v>
      </c>
    </row>
    <row r="47" spans="1:37" s="409" customFormat="1" ht="47.25" x14ac:dyDescent="0.25">
      <c r="A47" s="14" t="s">
        <v>875</v>
      </c>
      <c r="B47" s="16" t="s">
        <v>919</v>
      </c>
      <c r="C47" s="395" t="str">
        <f>Ф2!C47</f>
        <v>K_009</v>
      </c>
      <c r="D47" s="452" t="s">
        <v>151</v>
      </c>
      <c r="E47" s="394">
        <v>2021</v>
      </c>
      <c r="F47" s="394"/>
      <c r="G47" s="394">
        <v>2021</v>
      </c>
      <c r="H47" s="407"/>
      <c r="I47" s="395">
        <f>Ф2!K47/1.2</f>
        <v>3.0249999999999999</v>
      </c>
      <c r="J47" s="395"/>
      <c r="K47" s="395"/>
      <c r="L47" s="395"/>
      <c r="M47" s="395"/>
      <c r="N47" s="395"/>
      <c r="O47" s="395"/>
      <c r="P47" s="395">
        <f>I47*Ф17!$G$15</f>
        <v>3.1490249999999995</v>
      </c>
      <c r="Q47" s="395"/>
      <c r="R47" s="395">
        <f>3.025*Ф17!G15-Ф3!S47</f>
        <v>2.5160969999999994</v>
      </c>
      <c r="S47" s="395">
        <f>0.608*Ф17!G15</f>
        <v>0.63292799999999994</v>
      </c>
      <c r="T47" s="395"/>
      <c r="U47" s="395"/>
      <c r="V47" s="395"/>
      <c r="W47" s="395"/>
      <c r="X47" s="395"/>
      <c r="Y47" s="395"/>
      <c r="Z47" s="395"/>
      <c r="AA47" s="395"/>
      <c r="AB47" s="395"/>
      <c r="AC47" s="395"/>
      <c r="AD47" s="395"/>
      <c r="AE47" s="395"/>
      <c r="AF47" s="395"/>
      <c r="AG47" s="395"/>
      <c r="AH47" s="395">
        <f>P47</f>
        <v>3.1490249999999995</v>
      </c>
      <c r="AI47" s="395"/>
      <c r="AJ47" s="395">
        <f>AH47</f>
        <v>3.1490249999999995</v>
      </c>
      <c r="AK47" s="595"/>
    </row>
    <row r="48" spans="1:37" s="450" customFormat="1" ht="31.5" x14ac:dyDescent="0.25">
      <c r="A48" s="448" t="s">
        <v>876</v>
      </c>
      <c r="B48" s="558" t="s">
        <v>920</v>
      </c>
      <c r="C48" s="449" t="str">
        <f>Ф2!C48</f>
        <v>I_003</v>
      </c>
      <c r="D48" s="449">
        <f>Ф2!D48</f>
        <v>0</v>
      </c>
      <c r="E48" s="559">
        <f>Ф2!E48</f>
        <v>2021</v>
      </c>
      <c r="F48" s="559">
        <f>Ф2!F48</f>
        <v>2021</v>
      </c>
      <c r="G48" s="559">
        <f>Ф2!G48</f>
        <v>2021</v>
      </c>
      <c r="H48" s="449">
        <f>2.78/1.18</f>
        <v>2.3559322033898304</v>
      </c>
      <c r="I48" s="449">
        <f>Ф2!K48/1.18</f>
        <v>2.3559322033898304</v>
      </c>
      <c r="J48" s="449">
        <v>0</v>
      </c>
      <c r="K48" s="449">
        <f>L48+M48+N48+O48</f>
        <v>2.74</v>
      </c>
      <c r="L48" s="449">
        <v>0</v>
      </c>
      <c r="M48" s="576">
        <v>0.87</v>
      </c>
      <c r="N48" s="576">
        <v>1.87</v>
      </c>
      <c r="O48" s="449">
        <v>0</v>
      </c>
      <c r="P48" s="449">
        <f>SUM(Q48:T48)</f>
        <v>0</v>
      </c>
      <c r="Q48" s="449">
        <v>0</v>
      </c>
      <c r="R48" s="449">
        <v>0</v>
      </c>
      <c r="S48" s="449">
        <v>0</v>
      </c>
      <c r="T48" s="449">
        <v>0</v>
      </c>
      <c r="U48" s="449">
        <v>0</v>
      </c>
      <c r="V48" s="449">
        <v>0</v>
      </c>
      <c r="W48" s="449">
        <v>0</v>
      </c>
      <c r="X48" s="449">
        <v>0</v>
      </c>
      <c r="Y48" s="449">
        <v>0</v>
      </c>
      <c r="Z48" s="449">
        <v>0</v>
      </c>
      <c r="AA48" s="449">
        <v>0</v>
      </c>
      <c r="AB48" s="449">
        <v>0</v>
      </c>
      <c r="AC48" s="449">
        <v>0</v>
      </c>
      <c r="AD48" s="449">
        <v>0</v>
      </c>
      <c r="AE48" s="449">
        <v>0</v>
      </c>
      <c r="AF48" s="449">
        <v>0</v>
      </c>
      <c r="AG48" s="449">
        <f>K48</f>
        <v>2.74</v>
      </c>
      <c r="AH48" s="449">
        <f>P48</f>
        <v>0</v>
      </c>
      <c r="AI48" s="449">
        <f>AC48+AE48+AG48</f>
        <v>2.74</v>
      </c>
      <c r="AJ48" s="449">
        <f>AD48+AF48+AH48</f>
        <v>0</v>
      </c>
      <c r="AK48" s="449" t="s">
        <v>695</v>
      </c>
    </row>
    <row r="49" spans="1:37" s="202" customFormat="1" ht="31.5" hidden="1" x14ac:dyDescent="0.25">
      <c r="A49" s="199" t="s">
        <v>117</v>
      </c>
      <c r="B49" s="11" t="s">
        <v>118</v>
      </c>
      <c r="C49" s="200">
        <f>Ф2!C49</f>
        <v>0</v>
      </c>
      <c r="D49" s="200">
        <f>Ф2!D49</f>
        <v>0</v>
      </c>
      <c r="E49" s="126">
        <f>Ф2!E49</f>
        <v>0</v>
      </c>
      <c r="F49" s="126"/>
      <c r="G49" s="125"/>
      <c r="H49" s="304"/>
      <c r="I49" s="200"/>
      <c r="J49" s="200"/>
      <c r="K49" s="200"/>
      <c r="L49" s="200"/>
      <c r="M49" s="201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  <c r="AJ49" s="200"/>
      <c r="AK49" s="200"/>
    </row>
    <row r="50" spans="1:37" s="198" customFormat="1" ht="31.5" x14ac:dyDescent="0.25">
      <c r="A50" s="196" t="s">
        <v>119</v>
      </c>
      <c r="B50" s="65" t="s">
        <v>120</v>
      </c>
      <c r="C50" s="197">
        <f>Ф2!C50</f>
        <v>0</v>
      </c>
      <c r="D50" s="197">
        <f>Ф2!D50</f>
        <v>0</v>
      </c>
      <c r="E50" s="197">
        <f>Ф2!E50</f>
        <v>0</v>
      </c>
      <c r="F50" s="197">
        <f>Ф2!F50</f>
        <v>0</v>
      </c>
      <c r="G50" s="197">
        <f>Ф2!G50</f>
        <v>0</v>
      </c>
      <c r="H50" s="303">
        <f t="shared" ref="H50:J50" si="15">H55+H57</f>
        <v>0</v>
      </c>
      <c r="I50" s="197">
        <f t="shared" si="15"/>
        <v>0</v>
      </c>
      <c r="J50" s="197">
        <f t="shared" si="15"/>
        <v>0</v>
      </c>
      <c r="K50" s="197">
        <f t="shared" ref="K50:AJ50" si="16">K55+K57</f>
        <v>0</v>
      </c>
      <c r="L50" s="197">
        <f t="shared" si="16"/>
        <v>0</v>
      </c>
      <c r="M50" s="197">
        <f t="shared" si="16"/>
        <v>0</v>
      </c>
      <c r="N50" s="197">
        <f t="shared" si="16"/>
        <v>0</v>
      </c>
      <c r="O50" s="197">
        <f t="shared" si="16"/>
        <v>0</v>
      </c>
      <c r="P50" s="197">
        <f t="shared" si="16"/>
        <v>0</v>
      </c>
      <c r="Q50" s="197">
        <f t="shared" si="16"/>
        <v>0</v>
      </c>
      <c r="R50" s="197">
        <f t="shared" si="16"/>
        <v>0</v>
      </c>
      <c r="S50" s="197">
        <f t="shared" si="16"/>
        <v>0</v>
      </c>
      <c r="T50" s="197">
        <f t="shared" si="16"/>
        <v>0</v>
      </c>
      <c r="U50" s="197">
        <f t="shared" si="16"/>
        <v>0</v>
      </c>
      <c r="V50" s="197">
        <f t="shared" si="16"/>
        <v>0</v>
      </c>
      <c r="W50" s="197">
        <f t="shared" si="16"/>
        <v>0</v>
      </c>
      <c r="X50" s="197">
        <f t="shared" si="16"/>
        <v>0</v>
      </c>
      <c r="Y50" s="197">
        <f t="shared" si="16"/>
        <v>0</v>
      </c>
      <c r="Z50" s="197">
        <f t="shared" si="16"/>
        <v>0</v>
      </c>
      <c r="AA50" s="197">
        <f t="shared" si="16"/>
        <v>0</v>
      </c>
      <c r="AB50" s="197">
        <f t="shared" si="16"/>
        <v>0</v>
      </c>
      <c r="AC50" s="197">
        <f t="shared" si="16"/>
        <v>0</v>
      </c>
      <c r="AD50" s="197">
        <f t="shared" si="16"/>
        <v>0</v>
      </c>
      <c r="AE50" s="197">
        <f t="shared" si="16"/>
        <v>0</v>
      </c>
      <c r="AF50" s="197">
        <f t="shared" si="16"/>
        <v>0</v>
      </c>
      <c r="AG50" s="197">
        <f t="shared" si="16"/>
        <v>0</v>
      </c>
      <c r="AH50" s="197">
        <f t="shared" si="16"/>
        <v>0</v>
      </c>
      <c r="AI50" s="197">
        <f t="shared" si="16"/>
        <v>0</v>
      </c>
      <c r="AJ50" s="197">
        <f t="shared" si="16"/>
        <v>0</v>
      </c>
      <c r="AK50" s="197"/>
    </row>
    <row r="51" spans="1:37" s="202" customFormat="1" ht="31.5" hidden="1" outlineLevel="1" x14ac:dyDescent="0.25">
      <c r="A51" s="199" t="s">
        <v>121</v>
      </c>
      <c r="B51" s="11" t="s">
        <v>122</v>
      </c>
      <c r="C51" s="200">
        <f>Ф2!C51</f>
        <v>0</v>
      </c>
      <c r="D51" s="200">
        <f>Ф2!D51</f>
        <v>0</v>
      </c>
      <c r="E51" s="200">
        <f>Ф2!E51</f>
        <v>0</v>
      </c>
      <c r="F51" s="200">
        <f>Ф2!F51</f>
        <v>0</v>
      </c>
      <c r="G51" s="200">
        <f>Ф2!G51</f>
        <v>0</v>
      </c>
      <c r="H51" s="304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</row>
    <row r="52" spans="1:37" s="202" customFormat="1" ht="31.5" hidden="1" outlineLevel="1" x14ac:dyDescent="0.25">
      <c r="A52" s="199" t="s">
        <v>123</v>
      </c>
      <c r="B52" s="11" t="s">
        <v>50</v>
      </c>
      <c r="C52" s="200">
        <f>Ф2!C52</f>
        <v>0</v>
      </c>
      <c r="D52" s="200">
        <f>Ф2!D52</f>
        <v>0</v>
      </c>
      <c r="E52" s="200">
        <f>Ф2!E52</f>
        <v>0</v>
      </c>
      <c r="F52" s="200">
        <f>Ф2!F52</f>
        <v>0</v>
      </c>
      <c r="G52" s="200">
        <f>Ф2!G52</f>
        <v>0</v>
      </c>
      <c r="H52" s="304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0"/>
      <c r="AK52" s="200"/>
    </row>
    <row r="53" spans="1:37" s="202" customFormat="1" hidden="1" outlineLevel="1" x14ac:dyDescent="0.25">
      <c r="A53" s="199" t="s">
        <v>51</v>
      </c>
      <c r="B53" s="11" t="s">
        <v>52</v>
      </c>
      <c r="C53" s="200">
        <f>Ф2!C53</f>
        <v>0</v>
      </c>
      <c r="D53" s="200">
        <f>Ф2!D53</f>
        <v>0</v>
      </c>
      <c r="E53" s="200">
        <f>Ф2!E53</f>
        <v>0</v>
      </c>
      <c r="F53" s="200">
        <f>Ф2!F53</f>
        <v>0</v>
      </c>
      <c r="G53" s="200">
        <f>Ф2!G53</f>
        <v>0</v>
      </c>
      <c r="H53" s="304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200"/>
      <c r="AK53" s="200"/>
    </row>
    <row r="54" spans="1:37" s="202" customFormat="1" ht="31.5" hidden="1" outlineLevel="1" x14ac:dyDescent="0.25">
      <c r="A54" s="199" t="s">
        <v>53</v>
      </c>
      <c r="B54" s="11" t="s">
        <v>54</v>
      </c>
      <c r="C54" s="200">
        <f>Ф2!C54</f>
        <v>0</v>
      </c>
      <c r="D54" s="200">
        <f>Ф2!D54</f>
        <v>0</v>
      </c>
      <c r="E54" s="200">
        <f>Ф2!E54</f>
        <v>0</v>
      </c>
      <c r="F54" s="200">
        <f>Ф2!F54</f>
        <v>0</v>
      </c>
      <c r="G54" s="200">
        <f>Ф2!G54</f>
        <v>0</v>
      </c>
      <c r="H54" s="304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</row>
    <row r="55" spans="1:37" s="202" customFormat="1" ht="31.5" collapsed="1" x14ac:dyDescent="0.25">
      <c r="A55" s="199" t="s">
        <v>55</v>
      </c>
      <c r="B55" s="11" t="s">
        <v>56</v>
      </c>
      <c r="C55" s="200">
        <f>Ф2!C55</f>
        <v>0</v>
      </c>
      <c r="D55" s="200">
        <f>Ф2!D55</f>
        <v>0</v>
      </c>
      <c r="E55" s="200">
        <f>Ф2!E55</f>
        <v>0</v>
      </c>
      <c r="F55" s="200">
        <f>Ф2!F55</f>
        <v>0</v>
      </c>
      <c r="G55" s="200">
        <f>Ф2!G55</f>
        <v>0</v>
      </c>
      <c r="H55" s="304">
        <f t="shared" ref="H55:AJ55" si="17">H56</f>
        <v>0</v>
      </c>
      <c r="I55" s="200">
        <f t="shared" si="17"/>
        <v>0</v>
      </c>
      <c r="J55" s="200">
        <f t="shared" si="17"/>
        <v>0</v>
      </c>
      <c r="K55" s="200">
        <f t="shared" si="17"/>
        <v>0</v>
      </c>
      <c r="L55" s="200">
        <f t="shared" si="17"/>
        <v>0</v>
      </c>
      <c r="M55" s="200">
        <f t="shared" si="17"/>
        <v>0</v>
      </c>
      <c r="N55" s="200">
        <f t="shared" si="17"/>
        <v>0</v>
      </c>
      <c r="O55" s="200">
        <f t="shared" si="17"/>
        <v>0</v>
      </c>
      <c r="P55" s="200">
        <f t="shared" si="17"/>
        <v>0</v>
      </c>
      <c r="Q55" s="200">
        <f t="shared" si="17"/>
        <v>0</v>
      </c>
      <c r="R55" s="200">
        <f t="shared" si="17"/>
        <v>0</v>
      </c>
      <c r="S55" s="200">
        <f t="shared" si="17"/>
        <v>0</v>
      </c>
      <c r="T55" s="200">
        <f t="shared" si="17"/>
        <v>0</v>
      </c>
      <c r="U55" s="200">
        <f t="shared" si="17"/>
        <v>0</v>
      </c>
      <c r="V55" s="200">
        <f t="shared" si="17"/>
        <v>0</v>
      </c>
      <c r="W55" s="200">
        <f t="shared" si="17"/>
        <v>0</v>
      </c>
      <c r="X55" s="200">
        <f t="shared" si="17"/>
        <v>0</v>
      </c>
      <c r="Y55" s="200">
        <f t="shared" si="17"/>
        <v>0</v>
      </c>
      <c r="Z55" s="200">
        <f t="shared" si="17"/>
        <v>0</v>
      </c>
      <c r="AA55" s="200">
        <f t="shared" si="17"/>
        <v>0</v>
      </c>
      <c r="AB55" s="200">
        <f t="shared" si="17"/>
        <v>0</v>
      </c>
      <c r="AC55" s="200">
        <f t="shared" si="17"/>
        <v>0</v>
      </c>
      <c r="AD55" s="200">
        <f t="shared" si="17"/>
        <v>0</v>
      </c>
      <c r="AE55" s="200">
        <f t="shared" si="17"/>
        <v>0</v>
      </c>
      <c r="AF55" s="200">
        <f t="shared" si="17"/>
        <v>0</v>
      </c>
      <c r="AG55" s="200">
        <f t="shared" si="17"/>
        <v>0</v>
      </c>
      <c r="AH55" s="200">
        <f t="shared" si="17"/>
        <v>0</v>
      </c>
      <c r="AI55" s="200">
        <f t="shared" si="17"/>
        <v>0</v>
      </c>
      <c r="AJ55" s="200">
        <f t="shared" si="17"/>
        <v>0</v>
      </c>
      <c r="AK55" s="200"/>
    </row>
    <row r="56" spans="1:37" s="409" customFormat="1" x14ac:dyDescent="0.25">
      <c r="A56" s="199"/>
      <c r="B56" s="11"/>
      <c r="C56" s="395"/>
      <c r="D56" s="395"/>
      <c r="E56" s="394"/>
      <c r="F56" s="394"/>
      <c r="G56" s="394"/>
      <c r="H56" s="407"/>
      <c r="I56" s="395"/>
      <c r="J56" s="395"/>
      <c r="K56" s="407"/>
      <c r="L56" s="407"/>
      <c r="M56" s="407"/>
      <c r="N56" s="407"/>
      <c r="O56" s="407"/>
      <c r="P56" s="412"/>
      <c r="Q56" s="395"/>
      <c r="R56" s="395"/>
      <c r="S56" s="395"/>
      <c r="T56" s="395"/>
      <c r="U56" s="407"/>
      <c r="V56" s="407"/>
      <c r="W56" s="407"/>
      <c r="X56" s="407"/>
      <c r="Y56" s="407"/>
      <c r="Z56" s="407"/>
      <c r="AA56" s="407"/>
      <c r="AB56" s="407"/>
      <c r="AC56" s="407"/>
      <c r="AD56" s="407"/>
      <c r="AE56" s="407"/>
      <c r="AF56" s="395"/>
      <c r="AG56" s="407"/>
      <c r="AH56" s="407"/>
      <c r="AI56" s="407"/>
      <c r="AJ56" s="395"/>
      <c r="AK56" s="395"/>
    </row>
    <row r="57" spans="1:37" s="135" customFormat="1" ht="31.5" hidden="1" outlineLevel="1" x14ac:dyDescent="0.25">
      <c r="A57" s="14" t="s">
        <v>57</v>
      </c>
      <c r="B57" s="11" t="s">
        <v>58</v>
      </c>
      <c r="C57" s="128">
        <f>Ф2!C57</f>
        <v>0</v>
      </c>
      <c r="D57" s="128">
        <f>Ф2!D57</f>
        <v>0</v>
      </c>
      <c r="E57" s="126">
        <f>Ф2!E57</f>
        <v>0</v>
      </c>
      <c r="F57" s="126"/>
      <c r="G57" s="128"/>
      <c r="H57" s="305"/>
      <c r="I57" s="125"/>
      <c r="J57" s="127"/>
      <c r="K57" s="128"/>
      <c r="L57" s="128"/>
      <c r="M57" s="181"/>
      <c r="N57" s="128"/>
      <c r="O57" s="128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</row>
    <row r="58" spans="1:37" ht="31.5" hidden="1" outlineLevel="1" x14ac:dyDescent="0.25">
      <c r="A58" s="60" t="s">
        <v>59</v>
      </c>
      <c r="B58" s="61" t="s">
        <v>60</v>
      </c>
      <c r="C58" s="56">
        <f>Ф2!C58</f>
        <v>0</v>
      </c>
      <c r="D58" s="56">
        <f>Ф2!D58</f>
        <v>0</v>
      </c>
      <c r="E58" s="47">
        <f>Ф2!E58</f>
        <v>0</v>
      </c>
      <c r="F58" s="47"/>
      <c r="G58" s="17"/>
      <c r="H58" s="306"/>
      <c r="I58" s="56"/>
      <c r="J58" s="63"/>
      <c r="K58" s="56"/>
      <c r="L58" s="56"/>
      <c r="M58" s="63"/>
      <c r="N58" s="56"/>
      <c r="O58" s="56"/>
      <c r="P58" s="310"/>
      <c r="Q58" s="310"/>
      <c r="R58" s="310"/>
      <c r="S58" s="310"/>
      <c r="T58" s="311"/>
    </row>
    <row r="59" spans="1:37" ht="31.5" hidden="1" outlineLevel="1" x14ac:dyDescent="0.25">
      <c r="A59" s="14" t="s">
        <v>61</v>
      </c>
      <c r="B59" s="16" t="s">
        <v>62</v>
      </c>
      <c r="C59" s="17">
        <f>Ф2!C59</f>
        <v>0</v>
      </c>
      <c r="D59" s="17">
        <f>Ф2!D59</f>
        <v>0</v>
      </c>
      <c r="E59" s="47">
        <f>Ф2!E59</f>
        <v>0</v>
      </c>
      <c r="F59" s="47"/>
      <c r="G59" s="17"/>
      <c r="H59" s="307"/>
      <c r="I59" s="17"/>
      <c r="J59" s="52"/>
      <c r="K59" s="17"/>
      <c r="L59" s="17"/>
      <c r="M59" s="52"/>
      <c r="N59" s="17"/>
      <c r="O59" s="17"/>
      <c r="P59" s="312"/>
      <c r="Q59" s="312"/>
      <c r="R59" s="312"/>
      <c r="S59" s="312"/>
      <c r="T59" s="311"/>
    </row>
    <row r="60" spans="1:37" s="25" customFormat="1" ht="31.5" hidden="1" outlineLevel="1" x14ac:dyDescent="0.25">
      <c r="A60" s="22" t="s">
        <v>63</v>
      </c>
      <c r="B60" s="23" t="s">
        <v>64</v>
      </c>
      <c r="C60" s="24">
        <f>Ф2!C60</f>
        <v>0</v>
      </c>
      <c r="D60" s="24">
        <f>Ф2!D60</f>
        <v>0</v>
      </c>
      <c r="E60" s="48">
        <f>Ф2!E60</f>
        <v>0</v>
      </c>
      <c r="F60" s="48"/>
      <c r="G60" s="24"/>
      <c r="H60" s="308"/>
      <c r="I60" s="24"/>
      <c r="J60" s="53"/>
      <c r="K60" s="24"/>
      <c r="L60" s="24"/>
      <c r="M60" s="53"/>
      <c r="N60" s="24"/>
      <c r="O60" s="24"/>
      <c r="P60" s="313"/>
      <c r="Q60" s="313"/>
      <c r="R60" s="313"/>
      <c r="S60" s="313"/>
      <c r="T60" s="314"/>
    </row>
    <row r="61" spans="1:37" hidden="1" outlineLevel="1" x14ac:dyDescent="0.25">
      <c r="A61" s="14" t="s">
        <v>65</v>
      </c>
      <c r="B61" s="16" t="s">
        <v>66</v>
      </c>
      <c r="C61" s="17">
        <f>Ф2!C61</f>
        <v>0</v>
      </c>
      <c r="D61" s="17">
        <f>Ф2!D61</f>
        <v>0</v>
      </c>
      <c r="E61" s="47">
        <f>Ф2!E61</f>
        <v>0</v>
      </c>
      <c r="F61" s="47"/>
      <c r="G61" s="17"/>
      <c r="H61" s="307"/>
      <c r="I61" s="17"/>
      <c r="J61" s="52"/>
      <c r="K61" s="17"/>
      <c r="L61" s="17"/>
      <c r="M61" s="52"/>
      <c r="N61" s="17"/>
      <c r="O61" s="17"/>
      <c r="P61" s="312"/>
      <c r="Q61" s="312"/>
      <c r="R61" s="312"/>
      <c r="S61" s="312"/>
      <c r="T61" s="311"/>
    </row>
    <row r="62" spans="1:37" ht="31.5" hidden="1" outlineLevel="1" x14ac:dyDescent="0.25">
      <c r="A62" s="14" t="s">
        <v>67</v>
      </c>
      <c r="B62" s="16" t="s">
        <v>68</v>
      </c>
      <c r="C62" s="17">
        <f>Ф2!C62</f>
        <v>0</v>
      </c>
      <c r="D62" s="17">
        <f>Ф2!D62</f>
        <v>0</v>
      </c>
      <c r="E62" s="47">
        <f>Ф2!E62</f>
        <v>0</v>
      </c>
      <c r="F62" s="47"/>
      <c r="G62" s="17"/>
      <c r="H62" s="307"/>
      <c r="I62" s="17"/>
      <c r="J62" s="52"/>
      <c r="K62" s="17"/>
      <c r="L62" s="17"/>
      <c r="M62" s="52"/>
      <c r="N62" s="17"/>
      <c r="O62" s="17"/>
      <c r="P62" s="312"/>
      <c r="Q62" s="312"/>
      <c r="R62" s="312"/>
      <c r="S62" s="312"/>
      <c r="T62" s="311"/>
    </row>
    <row r="63" spans="1:37" s="28" customFormat="1" ht="47.25" hidden="1" outlineLevel="1" collapsed="1" x14ac:dyDescent="0.25">
      <c r="A63" s="20" t="s">
        <v>69</v>
      </c>
      <c r="B63" s="32" t="s">
        <v>70</v>
      </c>
      <c r="C63" s="27">
        <f>Ф2!C63</f>
        <v>0</v>
      </c>
      <c r="D63" s="27">
        <f>Ф2!D63</f>
        <v>0</v>
      </c>
      <c r="E63" s="49">
        <f>Ф2!E63</f>
        <v>0</v>
      </c>
      <c r="F63" s="49"/>
      <c r="G63" s="27"/>
      <c r="H63" s="285"/>
      <c r="I63" s="27"/>
      <c r="J63" s="54"/>
      <c r="K63" s="27"/>
      <c r="L63" s="27"/>
      <c r="M63" s="54"/>
      <c r="N63" s="27"/>
      <c r="O63" s="27"/>
      <c r="P63" s="286"/>
      <c r="Q63" s="286"/>
      <c r="R63" s="286"/>
      <c r="S63" s="286"/>
      <c r="T63" s="315"/>
    </row>
    <row r="64" spans="1:37" s="25" customFormat="1" ht="31.5" hidden="1" outlineLevel="1" x14ac:dyDescent="0.25">
      <c r="A64" s="22" t="s">
        <v>71</v>
      </c>
      <c r="B64" s="23" t="s">
        <v>72</v>
      </c>
      <c r="C64" s="24">
        <f>Ф2!C64</f>
        <v>0</v>
      </c>
      <c r="D64" s="24">
        <f>Ф2!D64</f>
        <v>0</v>
      </c>
      <c r="E64" s="48">
        <f>Ф2!E64</f>
        <v>0</v>
      </c>
      <c r="F64" s="48"/>
      <c r="G64" s="24"/>
      <c r="H64" s="308"/>
      <c r="I64" s="24"/>
      <c r="J64" s="53"/>
      <c r="K64" s="24"/>
      <c r="L64" s="24"/>
      <c r="M64" s="53"/>
      <c r="N64" s="24"/>
      <c r="O64" s="24"/>
      <c r="P64" s="313"/>
      <c r="Q64" s="313"/>
      <c r="R64" s="313"/>
      <c r="S64" s="313"/>
      <c r="T64" s="314"/>
    </row>
    <row r="65" spans="1:37" s="25" customFormat="1" ht="31.5" hidden="1" outlineLevel="1" x14ac:dyDescent="0.25">
      <c r="A65" s="22" t="s">
        <v>73</v>
      </c>
      <c r="B65" s="23" t="s">
        <v>74</v>
      </c>
      <c r="C65" s="24">
        <f>Ф2!C65</f>
        <v>0</v>
      </c>
      <c r="D65" s="24">
        <f>Ф2!D65</f>
        <v>0</v>
      </c>
      <c r="E65" s="48">
        <f>Ф2!E65</f>
        <v>0</v>
      </c>
      <c r="F65" s="48"/>
      <c r="G65" s="24"/>
      <c r="H65" s="308"/>
      <c r="I65" s="24"/>
      <c r="J65" s="53"/>
      <c r="K65" s="24"/>
      <c r="L65" s="24"/>
      <c r="M65" s="53"/>
      <c r="N65" s="24"/>
      <c r="O65" s="24"/>
      <c r="P65" s="313"/>
      <c r="Q65" s="313"/>
      <c r="R65" s="313"/>
      <c r="S65" s="313"/>
      <c r="T65" s="314"/>
    </row>
    <row r="66" spans="1:37" s="291" customFormat="1" collapsed="1" x14ac:dyDescent="0.25">
      <c r="A66" s="20" t="s">
        <v>680</v>
      </c>
      <c r="B66" s="284" t="s">
        <v>681</v>
      </c>
      <c r="C66" s="289">
        <f>Ф2!C66</f>
        <v>0</v>
      </c>
      <c r="D66" s="289">
        <f>Ф2!D66</f>
        <v>0</v>
      </c>
      <c r="E66" s="289">
        <f>Ф2!E66</f>
        <v>0</v>
      </c>
      <c r="F66" s="289"/>
      <c r="G66" s="287"/>
      <c r="H66" s="289">
        <f>H67</f>
        <v>0</v>
      </c>
      <c r="I66" s="309">
        <f>SUM(I67:I68)</f>
        <v>5.6279500000000002</v>
      </c>
      <c r="J66" s="309">
        <f t="shared" ref="J66:AJ66" si="18">SUM(J67:J68)</f>
        <v>0</v>
      </c>
      <c r="K66" s="309">
        <f t="shared" si="18"/>
        <v>5.7695949999999998</v>
      </c>
      <c r="L66" s="309">
        <f t="shared" si="18"/>
        <v>0</v>
      </c>
      <c r="M66" s="309">
        <f t="shared" si="18"/>
        <v>0</v>
      </c>
      <c r="N66" s="309">
        <f t="shared" si="18"/>
        <v>5.7695949999999998</v>
      </c>
      <c r="O66" s="309">
        <f t="shared" si="18"/>
        <v>0</v>
      </c>
      <c r="P66" s="309">
        <f t="shared" si="18"/>
        <v>5.7695949999999998</v>
      </c>
      <c r="Q66" s="309">
        <f t="shared" si="18"/>
        <v>0</v>
      </c>
      <c r="R66" s="309">
        <f t="shared" si="18"/>
        <v>0</v>
      </c>
      <c r="S66" s="309">
        <f t="shared" si="18"/>
        <v>5.7695949999999998</v>
      </c>
      <c r="T66" s="309">
        <f t="shared" si="18"/>
        <v>0</v>
      </c>
      <c r="U66" s="309">
        <f t="shared" si="18"/>
        <v>0</v>
      </c>
      <c r="V66" s="309">
        <f t="shared" si="18"/>
        <v>0</v>
      </c>
      <c r="W66" s="309">
        <f t="shared" si="18"/>
        <v>0</v>
      </c>
      <c r="X66" s="309">
        <f t="shared" si="18"/>
        <v>0</v>
      </c>
      <c r="Y66" s="309">
        <f t="shared" si="18"/>
        <v>0</v>
      </c>
      <c r="Z66" s="309">
        <f t="shared" si="18"/>
        <v>0</v>
      </c>
      <c r="AA66" s="309">
        <f t="shared" si="18"/>
        <v>0</v>
      </c>
      <c r="AB66" s="309">
        <f t="shared" si="18"/>
        <v>0</v>
      </c>
      <c r="AC66" s="309">
        <f t="shared" si="18"/>
        <v>0</v>
      </c>
      <c r="AD66" s="309">
        <f t="shared" si="18"/>
        <v>0</v>
      </c>
      <c r="AE66" s="309">
        <f t="shared" si="18"/>
        <v>3.5141449999999996</v>
      </c>
      <c r="AF66" s="309">
        <f t="shared" si="18"/>
        <v>3.5141449999999996</v>
      </c>
      <c r="AG66" s="309">
        <f t="shared" si="18"/>
        <v>0</v>
      </c>
      <c r="AH66" s="309">
        <f t="shared" si="18"/>
        <v>2.2554500000000002</v>
      </c>
      <c r="AI66" s="309">
        <f t="shared" si="18"/>
        <v>3.5141449999999996</v>
      </c>
      <c r="AJ66" s="309">
        <f t="shared" si="18"/>
        <v>5.7695949999999998</v>
      </c>
      <c r="AK66" s="287"/>
    </row>
    <row r="67" spans="1:37" s="389" customFormat="1" ht="31.5" x14ac:dyDescent="0.25">
      <c r="A67" s="385" t="s">
        <v>682</v>
      </c>
      <c r="B67" s="405" t="s">
        <v>683</v>
      </c>
      <c r="C67" s="395" t="str">
        <f>Ф2!C67</f>
        <v>J_007</v>
      </c>
      <c r="D67" s="410">
        <f>Ф2!D67</f>
        <v>0</v>
      </c>
      <c r="E67" s="453">
        <f>Ф2!E67</f>
        <v>2020</v>
      </c>
      <c r="F67" s="453">
        <f>Ф2!F67</f>
        <v>2020</v>
      </c>
      <c r="G67" s="394">
        <f>Ф2!G67</f>
        <v>2020</v>
      </c>
      <c r="H67" s="410"/>
      <c r="I67" s="395">
        <f>Ф2!K67/1.2</f>
        <v>3.3725000000000001</v>
      </c>
      <c r="J67" s="411"/>
      <c r="K67" s="395">
        <f>Ф2!S67/1.2</f>
        <v>3.5141449999999996</v>
      </c>
      <c r="L67" s="395"/>
      <c r="M67" s="395"/>
      <c r="N67" s="395">
        <f>K67</f>
        <v>3.5141449999999996</v>
      </c>
      <c r="O67" s="395"/>
      <c r="P67" s="395">
        <f>SUM(Q67:T67)</f>
        <v>3.5141449999999996</v>
      </c>
      <c r="Q67" s="395"/>
      <c r="R67" s="395"/>
      <c r="S67" s="395">
        <f>Ф2!U67/1.2</f>
        <v>3.5141449999999996</v>
      </c>
      <c r="T67" s="395"/>
      <c r="U67" s="395"/>
      <c r="V67" s="395"/>
      <c r="W67" s="395"/>
      <c r="X67" s="395"/>
      <c r="Y67" s="395"/>
      <c r="Z67" s="395"/>
      <c r="AA67" s="395"/>
      <c r="AB67" s="395"/>
      <c r="AC67" s="395"/>
      <c r="AD67" s="395"/>
      <c r="AE67" s="395">
        <f>K67</f>
        <v>3.5141449999999996</v>
      </c>
      <c r="AF67" s="395">
        <f>P67</f>
        <v>3.5141449999999996</v>
      </c>
      <c r="AG67" s="407"/>
      <c r="AH67" s="407"/>
      <c r="AI67" s="407">
        <f>AC67+AE67+AG67</f>
        <v>3.5141449999999996</v>
      </c>
      <c r="AJ67" s="395">
        <f>AD67+AF67+AH67</f>
        <v>3.5141449999999996</v>
      </c>
      <c r="AK67" s="406" t="s">
        <v>702</v>
      </c>
    </row>
    <row r="68" spans="1:37" s="569" customFormat="1" ht="30" x14ac:dyDescent="0.25">
      <c r="A68" s="555" t="s">
        <v>1524</v>
      </c>
      <c r="B68" s="564" t="str">
        <f>Ф2!B68</f>
        <v>Приобретение грузового автомобиля 2 шт.</v>
      </c>
      <c r="C68" s="449" t="str">
        <f>Ф2!C68</f>
        <v>L_010</v>
      </c>
      <c r="D68" s="572">
        <f>Ф2!D68</f>
        <v>0</v>
      </c>
      <c r="E68" s="573">
        <f>Ф2!E68</f>
        <v>2021</v>
      </c>
      <c r="F68" s="573">
        <f>Ф2!F68</f>
        <v>0</v>
      </c>
      <c r="G68" s="559">
        <f>Ф2!G68</f>
        <v>2021</v>
      </c>
      <c r="H68" s="572"/>
      <c r="I68" s="449">
        <f>Ф2!K68/1.2</f>
        <v>2.2554500000000002</v>
      </c>
      <c r="J68" s="574"/>
      <c r="K68" s="449">
        <f>Ф2!S68/1.2</f>
        <v>2.2554500000000002</v>
      </c>
      <c r="L68" s="449"/>
      <c r="M68" s="449"/>
      <c r="N68" s="449">
        <f>K68</f>
        <v>2.2554500000000002</v>
      </c>
      <c r="O68" s="449"/>
      <c r="P68" s="449">
        <f>SUM(Q68:T68)</f>
        <v>2.2554500000000002</v>
      </c>
      <c r="Q68" s="449"/>
      <c r="R68" s="449"/>
      <c r="S68" s="449">
        <f>Ф2!U68/1.2</f>
        <v>2.2554500000000002</v>
      </c>
      <c r="T68" s="449"/>
      <c r="U68" s="449"/>
      <c r="V68" s="449"/>
      <c r="W68" s="449"/>
      <c r="X68" s="449"/>
      <c r="Y68" s="449"/>
      <c r="Z68" s="449"/>
      <c r="AA68" s="449"/>
      <c r="AB68" s="449"/>
      <c r="AC68" s="449"/>
      <c r="AD68" s="449"/>
      <c r="AE68" s="449">
        <v>0</v>
      </c>
      <c r="AF68" s="449">
        <v>0</v>
      </c>
      <c r="AG68" s="575">
        <v>0</v>
      </c>
      <c r="AH68" s="575">
        <f>P68</f>
        <v>2.2554500000000002</v>
      </c>
      <c r="AI68" s="575">
        <f>AC68+AE68+AG68</f>
        <v>0</v>
      </c>
      <c r="AJ68" s="449">
        <f>AD68+AF68+AH68</f>
        <v>2.2554500000000002</v>
      </c>
      <c r="AK68" s="568" t="s">
        <v>702</v>
      </c>
    </row>
    <row r="71" spans="1:37" ht="18.75" x14ac:dyDescent="0.25">
      <c r="B71" s="296" t="s">
        <v>79</v>
      </c>
      <c r="C71" s="297"/>
      <c r="D71" s="297"/>
      <c r="E71" s="13" t="s">
        <v>1526</v>
      </c>
    </row>
    <row r="72" spans="1:37" ht="18.75" x14ac:dyDescent="0.25">
      <c r="B72" s="296"/>
      <c r="C72" s="297"/>
      <c r="D72" s="297"/>
      <c r="E72" s="297"/>
    </row>
    <row r="73" spans="1:37" ht="18.75" x14ac:dyDescent="0.25">
      <c r="B73" s="296"/>
      <c r="C73" s="297"/>
      <c r="D73" s="297"/>
      <c r="E73" s="297"/>
    </row>
    <row r="76" spans="1:37" s="41" customFormat="1" x14ac:dyDescent="0.25">
      <c r="A76" s="613" t="s">
        <v>213</v>
      </c>
      <c r="B76" s="613"/>
      <c r="C76" s="613"/>
      <c r="D76" s="613"/>
      <c r="E76" s="613"/>
      <c r="F76" s="613"/>
      <c r="G76" s="613"/>
      <c r="H76" s="613"/>
      <c r="I76" s="613"/>
      <c r="J76" s="613"/>
      <c r="K76" s="613"/>
      <c r="L76" s="613"/>
      <c r="M76" s="613"/>
      <c r="N76" s="613"/>
      <c r="O76" s="613"/>
      <c r="P76" s="613"/>
      <c r="Q76" s="137"/>
      <c r="R76" s="156"/>
      <c r="S76" s="156"/>
      <c r="T76" s="156"/>
      <c r="U76" s="156"/>
      <c r="Y76" s="139"/>
      <c r="Z76" s="139"/>
      <c r="AA76" s="139"/>
      <c r="AB76" s="139"/>
      <c r="AC76" s="139"/>
      <c r="AD76" s="139"/>
      <c r="AE76" s="139"/>
      <c r="AF76" s="139"/>
      <c r="AG76" s="139"/>
    </row>
    <row r="77" spans="1:37" s="41" customFormat="1" x14ac:dyDescent="0.25">
      <c r="A77" s="596" t="s">
        <v>214</v>
      </c>
      <c r="B77" s="596"/>
      <c r="C77" s="596"/>
      <c r="D77" s="596"/>
      <c r="E77" s="596"/>
      <c r="F77" s="596"/>
      <c r="G77" s="596"/>
      <c r="H77" s="596"/>
      <c r="I77" s="596"/>
      <c r="J77" s="596"/>
      <c r="K77" s="596"/>
      <c r="L77" s="596"/>
      <c r="M77" s="596"/>
      <c r="N77" s="596"/>
      <c r="O77" s="596"/>
      <c r="P77" s="596"/>
      <c r="Q77" s="140"/>
      <c r="R77" s="157"/>
      <c r="S77" s="157"/>
      <c r="T77" s="157"/>
      <c r="U77" s="157"/>
      <c r="Y77" s="139"/>
      <c r="Z77" s="139"/>
      <c r="AA77" s="139"/>
      <c r="AB77" s="139"/>
      <c r="AC77" s="139"/>
      <c r="AD77" s="139"/>
      <c r="AE77" s="139"/>
      <c r="AF77" s="139"/>
      <c r="AG77" s="139"/>
    </row>
    <row r="78" spans="1:37" s="41" customFormat="1" x14ac:dyDescent="0.25">
      <c r="A78" s="596" t="s">
        <v>215</v>
      </c>
      <c r="B78" s="596"/>
      <c r="C78" s="596"/>
      <c r="D78" s="596"/>
      <c r="E78" s="596"/>
      <c r="F78" s="596"/>
      <c r="G78" s="596"/>
      <c r="H78" s="596"/>
      <c r="I78" s="596"/>
      <c r="J78" s="596"/>
      <c r="K78" s="596"/>
      <c r="L78" s="596"/>
      <c r="M78" s="596"/>
      <c r="N78" s="596"/>
      <c r="O78" s="596"/>
      <c r="P78" s="596"/>
      <c r="Q78" s="140"/>
      <c r="R78" s="157"/>
      <c r="S78" s="157"/>
      <c r="T78" s="157"/>
      <c r="U78" s="157"/>
      <c r="Y78" s="139"/>
      <c r="Z78" s="139"/>
      <c r="AA78" s="139"/>
      <c r="AB78" s="139"/>
      <c r="AC78" s="139"/>
      <c r="AD78" s="139"/>
      <c r="AE78" s="139"/>
      <c r="AF78" s="139"/>
      <c r="AG78" s="139"/>
    </row>
    <row r="79" spans="1:37" s="41" customFormat="1" x14ac:dyDescent="0.25">
      <c r="A79" s="596" t="s">
        <v>216</v>
      </c>
      <c r="B79" s="596"/>
      <c r="C79" s="596"/>
      <c r="D79" s="596"/>
      <c r="E79" s="596"/>
      <c r="F79" s="596"/>
      <c r="G79" s="596"/>
      <c r="H79" s="596"/>
      <c r="I79" s="596"/>
      <c r="J79" s="596"/>
      <c r="K79" s="596"/>
      <c r="L79" s="596"/>
      <c r="M79" s="596"/>
      <c r="N79" s="596"/>
      <c r="O79" s="596"/>
      <c r="P79" s="596"/>
      <c r="Q79" s="140"/>
      <c r="R79" s="157"/>
      <c r="S79" s="157"/>
      <c r="T79" s="157"/>
      <c r="U79" s="157"/>
      <c r="Y79" s="139"/>
      <c r="Z79" s="139"/>
      <c r="AA79" s="139"/>
      <c r="AB79" s="139"/>
      <c r="AC79" s="139"/>
      <c r="AD79" s="139"/>
      <c r="AE79" s="139"/>
      <c r="AF79" s="139"/>
      <c r="AG79" s="139"/>
    </row>
  </sheetData>
  <mergeCells count="36">
    <mergeCell ref="A10:AJ10"/>
    <mergeCell ref="H11:I12"/>
    <mergeCell ref="J11:J13"/>
    <mergeCell ref="K11:T11"/>
    <mergeCell ref="U11:Z11"/>
    <mergeCell ref="AA11:AB12"/>
    <mergeCell ref="AC11:AJ11"/>
    <mergeCell ref="K12:O12"/>
    <mergeCell ref="P12:T12"/>
    <mergeCell ref="U12:V12"/>
    <mergeCell ref="F11:G12"/>
    <mergeCell ref="AJ12:AJ13"/>
    <mergeCell ref="W12:X12"/>
    <mergeCell ref="Y12:Z12"/>
    <mergeCell ref="AE12:AF12"/>
    <mergeCell ref="A77:P77"/>
    <mergeCell ref="A78:P78"/>
    <mergeCell ref="AG12:AH12"/>
    <mergeCell ref="AK46:AK47"/>
    <mergeCell ref="AI12:AI13"/>
    <mergeCell ref="A79:P79"/>
    <mergeCell ref="A1:AK1"/>
    <mergeCell ref="A3:AK3"/>
    <mergeCell ref="A4:AK4"/>
    <mergeCell ref="A6:AK6"/>
    <mergeCell ref="A8:AK8"/>
    <mergeCell ref="A9:AK9"/>
    <mergeCell ref="AK11:AK13"/>
    <mergeCell ref="A11:A13"/>
    <mergeCell ref="B11:B13"/>
    <mergeCell ref="C11:C13"/>
    <mergeCell ref="D11:D13"/>
    <mergeCell ref="E11:E13"/>
    <mergeCell ref="AK40:AK41"/>
    <mergeCell ref="AC12:AD12"/>
    <mergeCell ref="A76:P76"/>
  </mergeCells>
  <pageMargins left="0.70866141732283472" right="0.70866141732283472" top="0.74803149606299213" bottom="0.74803149606299213" header="0.31496062992125984" footer="0.31496062992125984"/>
  <pageSetup paperSize="9" scale="39" fitToWidth="2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FFCC"/>
    <pageSetUpPr fitToPage="1"/>
  </sheetPr>
  <dimension ref="A1:CT81"/>
  <sheetViews>
    <sheetView topLeftCell="A39" zoomScale="70" zoomScaleNormal="70" workbookViewId="0">
      <selection activeCell="E73" sqref="E73"/>
    </sheetView>
  </sheetViews>
  <sheetFormatPr defaultColWidth="8.85546875" defaultRowHeight="15.75" outlineLevelRow="1" outlineLevelCol="1" x14ac:dyDescent="0.25"/>
  <cols>
    <col min="1" max="1" width="10" style="15" customWidth="1"/>
    <col min="2" max="2" width="75.42578125" customWidth="1"/>
    <col min="3" max="3" width="19.28515625" bestFit="1" customWidth="1"/>
    <col min="4" max="4" width="13.140625" bestFit="1" customWidth="1"/>
    <col min="5" max="5" width="14" style="50" bestFit="1" customWidth="1"/>
    <col min="6" max="6" width="17.42578125" style="50" hidden="1" customWidth="1" outlineLevel="1"/>
    <col min="7" max="7" width="7.28515625" hidden="1" customWidth="1" outlineLevel="1"/>
    <col min="8" max="8" width="7.7109375" hidden="1" customWidth="1" outlineLevel="1"/>
    <col min="9" max="9" width="6.28515625" hidden="1" customWidth="1" outlineLevel="1"/>
    <col min="10" max="10" width="6.28515625" style="55" hidden="1" customWidth="1" outlineLevel="1"/>
    <col min="11" max="12" width="6.28515625" hidden="1" customWidth="1" outlineLevel="1"/>
    <col min="13" max="13" width="16.85546875" style="55" hidden="1" customWidth="1" outlineLevel="1"/>
    <col min="14" max="14" width="7.28515625" hidden="1" customWidth="1" outlineLevel="1"/>
    <col min="15" max="19" width="7.42578125" hidden="1" customWidth="1" outlineLevel="1"/>
    <col min="20" max="20" width="18.42578125" customWidth="1" collapsed="1"/>
    <col min="21" max="21" width="10.140625" customWidth="1"/>
    <col min="22" max="25" width="8.42578125" customWidth="1"/>
    <col min="26" max="26" width="7" customWidth="1"/>
    <col min="27" max="27" width="7.140625" customWidth="1"/>
    <col min="28" max="28" width="17.28515625" customWidth="1"/>
    <col min="29" max="29" width="10.140625" customWidth="1"/>
    <col min="30" max="35" width="6.7109375" customWidth="1"/>
    <col min="36" max="36" width="17.28515625" customWidth="1"/>
    <col min="37" max="37" width="9.28515625" customWidth="1"/>
    <col min="38" max="38" width="8.42578125" bestFit="1" customWidth="1"/>
    <col min="39" max="39" width="6.28515625" bestFit="1" customWidth="1"/>
    <col min="40" max="40" width="8.5703125" bestFit="1" customWidth="1"/>
    <col min="41" max="41" width="6.28515625" bestFit="1" customWidth="1"/>
    <col min="42" max="42" width="6.28515625" customWidth="1"/>
    <col min="43" max="43" width="6.28515625" bestFit="1" customWidth="1"/>
    <col min="44" max="44" width="19.28515625" customWidth="1"/>
    <col min="45" max="45" width="11" customWidth="1"/>
    <col min="46" max="46" width="8.42578125" bestFit="1" customWidth="1"/>
    <col min="47" max="47" width="6.28515625" bestFit="1" customWidth="1"/>
    <col min="48" max="48" width="8.42578125" bestFit="1" customWidth="1"/>
    <col min="49" max="49" width="6.28515625" bestFit="1" customWidth="1"/>
    <col min="50" max="50" width="7" customWidth="1"/>
    <col min="51" max="51" width="8.140625" customWidth="1"/>
    <col min="52" max="52" width="18.42578125" customWidth="1"/>
    <col min="53" max="53" width="8.42578125" bestFit="1" customWidth="1"/>
    <col min="54" max="55" width="6.28515625" bestFit="1" customWidth="1"/>
    <col min="56" max="56" width="8.42578125" bestFit="1" customWidth="1"/>
    <col min="57" max="57" width="6.28515625" bestFit="1" customWidth="1"/>
    <col min="58" max="58" width="6.28515625" customWidth="1"/>
    <col min="59" max="59" width="6.28515625" bestFit="1" customWidth="1"/>
    <col min="60" max="60" width="17.42578125" customWidth="1"/>
    <col min="61" max="61" width="9.85546875" customWidth="1"/>
    <col min="62" max="62" width="6.28515625" bestFit="1" customWidth="1"/>
    <col min="63" max="63" width="8.5703125" bestFit="1" customWidth="1"/>
    <col min="64" max="64" width="8.42578125" bestFit="1" customWidth="1"/>
    <col min="65" max="65" width="6.28515625" bestFit="1" customWidth="1"/>
    <col min="66" max="66" width="6.28515625" customWidth="1"/>
    <col min="67" max="67" width="8.7109375" bestFit="1" customWidth="1"/>
    <col min="68" max="68" width="18.42578125" customWidth="1"/>
    <col min="69" max="69" width="9.7109375" bestFit="1" customWidth="1"/>
    <col min="70" max="70" width="8.42578125" bestFit="1" customWidth="1"/>
    <col min="71" max="71" width="6.28515625" bestFit="1" customWidth="1"/>
    <col min="72" max="72" width="8.42578125" bestFit="1" customWidth="1"/>
    <col min="73" max="73" width="6.28515625" bestFit="1" customWidth="1"/>
    <col min="74" max="74" width="6.28515625" customWidth="1"/>
    <col min="75" max="75" width="6.28515625" bestFit="1" customWidth="1"/>
    <col min="76" max="76" width="17.7109375" customWidth="1"/>
    <col min="77" max="77" width="9.7109375" customWidth="1"/>
    <col min="78" max="78" width="8.42578125" bestFit="1" customWidth="1"/>
    <col min="79" max="79" width="8.42578125" customWidth="1"/>
    <col min="80" max="80" width="8.7109375" bestFit="1" customWidth="1"/>
    <col min="81" max="83" width="7.7109375" customWidth="1"/>
  </cols>
  <sheetData>
    <row r="1" spans="1:98" s="41" customFormat="1" x14ac:dyDescent="0.25">
      <c r="A1" s="625" t="s">
        <v>238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  <c r="R1" s="625"/>
      <c r="S1" s="625"/>
    </row>
    <row r="2" spans="1:98" s="41" customFormat="1" x14ac:dyDescent="0.25">
      <c r="A2" s="626"/>
      <c r="B2" s="626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167"/>
      <c r="U2" s="167"/>
      <c r="V2" s="167"/>
      <c r="W2" s="167"/>
      <c r="X2" s="167"/>
      <c r="Y2" s="167"/>
      <c r="Z2" s="320"/>
      <c r="AA2" s="167"/>
      <c r="AB2" s="167"/>
      <c r="AC2" s="167"/>
      <c r="AD2" s="167"/>
      <c r="AE2" s="167"/>
      <c r="AF2" s="167"/>
      <c r="AG2" s="167"/>
      <c r="AH2" s="320"/>
      <c r="AI2" s="167"/>
      <c r="AJ2" s="167"/>
      <c r="AK2" s="167"/>
      <c r="AL2" s="167"/>
      <c r="AM2" s="167"/>
      <c r="AN2" s="167"/>
      <c r="AO2" s="167"/>
      <c r="AP2" s="320"/>
      <c r="AQ2" s="167"/>
      <c r="AR2" s="167"/>
      <c r="AS2" s="167"/>
      <c r="AT2" s="167"/>
      <c r="AU2" s="167"/>
      <c r="AV2" s="167"/>
      <c r="AW2" s="167"/>
      <c r="AX2" s="320"/>
      <c r="AY2" s="167"/>
      <c r="AZ2" s="167"/>
      <c r="BA2" s="167"/>
      <c r="BB2" s="167"/>
      <c r="BC2" s="167"/>
      <c r="BD2" s="167"/>
      <c r="BE2" s="167"/>
      <c r="BF2" s="320"/>
      <c r="BG2" s="167"/>
      <c r="BH2" s="167"/>
      <c r="BI2" s="167"/>
      <c r="BJ2" s="167"/>
      <c r="BK2" s="167"/>
      <c r="BL2" s="167"/>
      <c r="BM2" s="167"/>
      <c r="BN2" s="320"/>
      <c r="BO2" s="167"/>
      <c r="BP2" s="167"/>
      <c r="BQ2" s="167"/>
      <c r="BR2" s="167"/>
      <c r="BS2" s="167"/>
      <c r="BT2" s="167"/>
      <c r="BU2" s="167"/>
      <c r="BV2" s="320"/>
      <c r="BW2" s="167"/>
      <c r="BX2" s="167"/>
      <c r="BY2" s="167"/>
      <c r="BZ2" s="167"/>
      <c r="CA2" s="167"/>
      <c r="CB2" s="167"/>
      <c r="CC2" s="167"/>
      <c r="CD2" s="320"/>
      <c r="CE2" s="167"/>
      <c r="CF2" s="167"/>
    </row>
    <row r="3" spans="1:98" s="41" customFormat="1" ht="18.75" x14ac:dyDescent="0.25">
      <c r="A3" s="588" t="s">
        <v>128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</row>
    <row r="4" spans="1:98" s="41" customFormat="1" x14ac:dyDescent="0.25">
      <c r="A4" s="591" t="s">
        <v>129</v>
      </c>
      <c r="B4" s="591"/>
      <c r="C4" s="591"/>
      <c r="D4" s="591"/>
      <c r="E4" s="591"/>
      <c r="F4" s="591"/>
      <c r="G4" s="591"/>
      <c r="H4" s="591"/>
      <c r="I4" s="591"/>
      <c r="J4" s="591"/>
      <c r="K4" s="591"/>
      <c r="L4" s="591"/>
      <c r="M4" s="591"/>
      <c r="N4" s="591"/>
      <c r="O4" s="591"/>
      <c r="P4" s="591"/>
      <c r="Q4" s="591"/>
      <c r="R4" s="591"/>
      <c r="S4" s="591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</row>
    <row r="5" spans="1:98" s="41" customFormat="1" x14ac:dyDescent="0.25">
      <c r="A5" s="591"/>
      <c r="B5" s="591"/>
      <c r="C5" s="591"/>
      <c r="D5" s="591"/>
      <c r="E5" s="591"/>
      <c r="F5" s="591"/>
      <c r="G5" s="591"/>
      <c r="H5" s="591"/>
      <c r="I5" s="591"/>
      <c r="J5" s="591"/>
      <c r="K5" s="591"/>
      <c r="L5" s="591"/>
      <c r="M5" s="591"/>
      <c r="N5" s="591"/>
      <c r="O5" s="591"/>
      <c r="P5" s="591"/>
      <c r="Q5" s="591"/>
      <c r="R5" s="591"/>
      <c r="S5" s="591"/>
      <c r="T5" s="161"/>
      <c r="U5" s="161"/>
      <c r="V5" s="161"/>
      <c r="W5" s="161"/>
      <c r="X5" s="161"/>
      <c r="Y5" s="161"/>
      <c r="Z5" s="317"/>
      <c r="AA5" s="161"/>
      <c r="AB5" s="161"/>
      <c r="AC5" s="161"/>
      <c r="AD5" s="161"/>
      <c r="AE5" s="161"/>
      <c r="AF5" s="161"/>
      <c r="AG5" s="161"/>
      <c r="AH5" s="317"/>
      <c r="AI5" s="161"/>
      <c r="AJ5" s="161"/>
      <c r="AK5" s="161"/>
      <c r="AL5" s="161"/>
      <c r="AM5" s="161"/>
      <c r="AN5" s="161"/>
      <c r="AO5" s="161"/>
      <c r="AP5" s="317"/>
      <c r="AQ5" s="161"/>
      <c r="AR5" s="161"/>
      <c r="AS5" s="161"/>
      <c r="AT5" s="161"/>
      <c r="AU5" s="161"/>
      <c r="AV5" s="161"/>
      <c r="AW5" s="161"/>
      <c r="AX5" s="317"/>
      <c r="AY5" s="161"/>
      <c r="AZ5" s="161"/>
      <c r="BA5" s="161"/>
      <c r="BB5" s="161"/>
      <c r="BC5" s="161"/>
      <c r="BD5" s="161"/>
      <c r="BE5" s="161"/>
      <c r="BF5" s="317"/>
      <c r="BG5" s="161"/>
      <c r="BH5" s="161"/>
      <c r="BI5" s="161"/>
      <c r="BJ5" s="161"/>
      <c r="BK5" s="161"/>
      <c r="BL5" s="161"/>
      <c r="BM5" s="161"/>
      <c r="BN5" s="317"/>
      <c r="BO5" s="161"/>
      <c r="BP5" s="161"/>
      <c r="BQ5" s="161"/>
      <c r="BR5" s="161"/>
      <c r="BS5" s="161"/>
      <c r="BT5" s="161"/>
      <c r="BU5" s="161"/>
      <c r="BV5" s="317"/>
      <c r="BW5" s="161"/>
      <c r="BX5" s="161"/>
      <c r="BY5" s="161"/>
      <c r="BZ5" s="161"/>
      <c r="CA5" s="161"/>
      <c r="CB5" s="161"/>
      <c r="CC5" s="161"/>
      <c r="CD5" s="317"/>
      <c r="CE5" s="161"/>
      <c r="CF5" s="161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</row>
    <row r="6" spans="1:98" s="41" customFormat="1" x14ac:dyDescent="0.25">
      <c r="A6" s="593" t="s">
        <v>1533</v>
      </c>
      <c r="B6" s="593"/>
      <c r="C6" s="593"/>
      <c r="D6" s="593"/>
      <c r="E6" s="593"/>
      <c r="F6" s="593"/>
      <c r="G6" s="593"/>
      <c r="H6" s="593"/>
      <c r="I6" s="593"/>
      <c r="J6" s="593"/>
      <c r="K6" s="593"/>
      <c r="L6" s="593"/>
      <c r="M6" s="593"/>
      <c r="N6" s="593"/>
      <c r="O6" s="593"/>
      <c r="P6" s="593"/>
      <c r="Q6" s="593"/>
      <c r="R6" s="593"/>
      <c r="S6" s="593"/>
      <c r="T6" s="168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</row>
    <row r="7" spans="1:98" s="41" customFormat="1" x14ac:dyDescent="0.25">
      <c r="A7" s="626"/>
      <c r="B7" s="626"/>
      <c r="C7" s="626"/>
      <c r="D7" s="626"/>
      <c r="E7" s="626"/>
      <c r="F7" s="626"/>
      <c r="G7" s="626"/>
      <c r="H7" s="626"/>
      <c r="I7" s="626"/>
      <c r="J7" s="626"/>
      <c r="K7" s="626"/>
      <c r="L7" s="626"/>
      <c r="M7" s="626"/>
      <c r="N7" s="626"/>
      <c r="O7" s="626"/>
      <c r="P7" s="626"/>
      <c r="Q7" s="626"/>
      <c r="R7" s="626"/>
      <c r="S7" s="626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R7" s="170"/>
    </row>
    <row r="8" spans="1:98" s="41" customFormat="1" ht="18.75" x14ac:dyDescent="0.3">
      <c r="A8" s="627" t="s">
        <v>1531</v>
      </c>
      <c r="B8" s="627"/>
      <c r="C8" s="627"/>
      <c r="D8" s="627"/>
      <c r="E8" s="627"/>
      <c r="F8" s="627"/>
      <c r="G8" s="627"/>
      <c r="H8" s="627"/>
      <c r="I8" s="627"/>
      <c r="J8" s="627"/>
      <c r="K8" s="627"/>
      <c r="L8" s="627"/>
      <c r="M8" s="627"/>
      <c r="N8" s="627"/>
      <c r="O8" s="627"/>
      <c r="P8" s="627"/>
      <c r="Q8" s="627"/>
      <c r="R8" s="627"/>
      <c r="S8" s="627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</row>
    <row r="9" spans="1:98" s="41" customFormat="1" x14ac:dyDescent="0.25">
      <c r="A9" s="628" t="s">
        <v>235</v>
      </c>
      <c r="B9" s="628"/>
      <c r="C9" s="628"/>
      <c r="D9" s="628"/>
      <c r="E9" s="628"/>
      <c r="F9" s="628"/>
      <c r="G9" s="628"/>
      <c r="H9" s="628"/>
      <c r="I9" s="628"/>
      <c r="J9" s="628"/>
      <c r="K9" s="628"/>
      <c r="L9" s="628"/>
      <c r="M9" s="628"/>
      <c r="N9" s="628"/>
      <c r="O9" s="628"/>
      <c r="P9" s="628"/>
      <c r="Q9" s="628"/>
      <c r="R9" s="628"/>
      <c r="S9" s="628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</row>
    <row r="10" spans="1:98" s="41" customFormat="1" x14ac:dyDescent="0.25">
      <c r="A10" s="629"/>
      <c r="B10" s="629"/>
      <c r="C10" s="629"/>
      <c r="D10" s="629"/>
      <c r="E10" s="629"/>
      <c r="F10" s="629"/>
      <c r="G10" s="629"/>
      <c r="H10" s="629"/>
      <c r="I10" s="629"/>
      <c r="J10" s="629"/>
      <c r="K10" s="629"/>
      <c r="L10" s="629"/>
      <c r="M10" s="629"/>
      <c r="N10" s="629"/>
      <c r="O10" s="629"/>
      <c r="P10" s="629"/>
      <c r="Q10" s="629"/>
      <c r="R10" s="629"/>
      <c r="S10" s="629"/>
      <c r="T10" s="629"/>
      <c r="U10" s="629"/>
      <c r="V10" s="629"/>
      <c r="W10" s="629"/>
      <c r="X10" s="629"/>
      <c r="Y10" s="629"/>
      <c r="Z10" s="629"/>
      <c r="AA10" s="629"/>
      <c r="AB10" s="629"/>
      <c r="AC10" s="629"/>
      <c r="AD10" s="629"/>
      <c r="AE10" s="629"/>
      <c r="AF10" s="629"/>
      <c r="AG10" s="629"/>
      <c r="AH10" s="629"/>
      <c r="AI10" s="629"/>
      <c r="AJ10" s="629"/>
      <c r="AK10" s="629"/>
      <c r="AL10" s="629"/>
      <c r="AM10" s="629"/>
      <c r="AN10" s="629"/>
      <c r="AO10" s="629"/>
      <c r="AP10" s="629"/>
      <c r="AQ10" s="629"/>
      <c r="AR10" s="629"/>
      <c r="AS10" s="629"/>
      <c r="AT10" s="629"/>
      <c r="AU10" s="629"/>
      <c r="AV10" s="629"/>
      <c r="AW10" s="629"/>
      <c r="AX10" s="629"/>
      <c r="AY10" s="629"/>
      <c r="AZ10" s="629"/>
      <c r="BA10" s="629"/>
      <c r="BB10" s="629"/>
      <c r="BC10" s="629"/>
      <c r="BD10" s="629"/>
      <c r="BE10" s="629"/>
      <c r="BF10" s="629"/>
      <c r="BG10" s="629"/>
      <c r="BH10" s="629"/>
      <c r="BI10" s="629"/>
      <c r="BJ10" s="629"/>
      <c r="BK10" s="629"/>
      <c r="BL10" s="629"/>
      <c r="BM10" s="629"/>
      <c r="BN10" s="629"/>
      <c r="BO10" s="629"/>
      <c r="BP10" s="629"/>
      <c r="BQ10" s="629"/>
      <c r="BR10" s="629"/>
      <c r="BS10" s="629"/>
      <c r="BT10" s="629"/>
      <c r="BU10" s="629"/>
      <c r="BV10" s="629"/>
      <c r="BW10" s="629"/>
      <c r="BX10" s="629"/>
      <c r="BY10" s="629"/>
      <c r="BZ10" s="629"/>
      <c r="CA10" s="629"/>
      <c r="CB10" s="629"/>
      <c r="CC10" s="629"/>
      <c r="CD10" s="321"/>
      <c r="CE10" s="173"/>
      <c r="CF10" s="174"/>
      <c r="CG10" s="174"/>
      <c r="CH10" s="174"/>
      <c r="CI10" s="174"/>
      <c r="CJ10" s="174"/>
      <c r="CK10" s="174"/>
      <c r="CL10" s="174"/>
      <c r="CM10" s="174"/>
      <c r="CN10" s="174"/>
      <c r="CO10" s="174"/>
      <c r="CP10" s="174"/>
      <c r="CQ10" s="174"/>
    </row>
    <row r="11" spans="1:98" s="41" customFormat="1" x14ac:dyDescent="0.25">
      <c r="A11" s="624" t="s">
        <v>5</v>
      </c>
      <c r="B11" s="624" t="s">
        <v>6</v>
      </c>
      <c r="C11" s="624" t="s">
        <v>7</v>
      </c>
      <c r="D11" s="624" t="s">
        <v>239</v>
      </c>
      <c r="E11" s="624"/>
      <c r="F11" s="623" t="s">
        <v>240</v>
      </c>
      <c r="G11" s="623"/>
      <c r="H11" s="623"/>
      <c r="I11" s="623"/>
      <c r="J11" s="623"/>
      <c r="K11" s="623"/>
      <c r="L11" s="623"/>
      <c r="M11" s="623"/>
      <c r="N11" s="623"/>
      <c r="O11" s="623"/>
      <c r="P11" s="623"/>
      <c r="Q11" s="623"/>
      <c r="R11" s="623"/>
      <c r="S11" s="623"/>
      <c r="T11" s="623" t="s">
        <v>241</v>
      </c>
      <c r="U11" s="623"/>
      <c r="V11" s="623"/>
      <c r="W11" s="623"/>
      <c r="X11" s="623"/>
      <c r="Y11" s="623"/>
      <c r="Z11" s="623"/>
      <c r="AA11" s="623"/>
      <c r="AB11" s="623"/>
      <c r="AC11" s="623"/>
      <c r="AD11" s="623"/>
      <c r="AE11" s="623"/>
      <c r="AF11" s="623"/>
      <c r="AG11" s="623"/>
      <c r="AH11" s="623"/>
      <c r="AI11" s="623"/>
      <c r="AJ11" s="623"/>
      <c r="AK11" s="623"/>
      <c r="AL11" s="623"/>
      <c r="AM11" s="623"/>
      <c r="AN11" s="623"/>
      <c r="AO11" s="623"/>
      <c r="AP11" s="623"/>
      <c r="AQ11" s="623"/>
      <c r="AR11" s="623"/>
      <c r="AS11" s="623"/>
      <c r="AT11" s="623"/>
      <c r="AU11" s="623"/>
      <c r="AV11" s="623"/>
      <c r="AW11" s="623"/>
      <c r="AX11" s="623"/>
      <c r="AY11" s="623"/>
      <c r="AZ11" s="623"/>
      <c r="BA11" s="623"/>
      <c r="BB11" s="623"/>
      <c r="BC11" s="623"/>
      <c r="BD11" s="623"/>
      <c r="BE11" s="623"/>
      <c r="BF11" s="623"/>
      <c r="BG11" s="623"/>
      <c r="BH11" s="623"/>
      <c r="BI11" s="623"/>
      <c r="BJ11" s="623"/>
      <c r="BK11" s="623"/>
      <c r="BL11" s="623"/>
      <c r="BM11" s="623"/>
      <c r="BN11" s="623"/>
      <c r="BO11" s="623"/>
      <c r="BP11" s="623"/>
      <c r="BQ11" s="623"/>
      <c r="BR11" s="623"/>
      <c r="BS11" s="623"/>
      <c r="BT11" s="623"/>
      <c r="BU11" s="623"/>
      <c r="BV11" s="623"/>
      <c r="BW11" s="623"/>
      <c r="BX11" s="623"/>
      <c r="BY11" s="623"/>
      <c r="BZ11" s="623"/>
      <c r="CA11" s="623"/>
      <c r="CB11" s="623"/>
      <c r="CC11" s="623"/>
      <c r="CD11" s="623"/>
      <c r="CE11" s="623"/>
      <c r="CF11" s="624" t="s">
        <v>187</v>
      </c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</row>
    <row r="12" spans="1:98" s="41" customFormat="1" x14ac:dyDescent="0.25">
      <c r="A12" s="624"/>
      <c r="B12" s="624"/>
      <c r="C12" s="624"/>
      <c r="D12" s="624"/>
      <c r="E12" s="624"/>
      <c r="F12" s="623"/>
      <c r="G12" s="623"/>
      <c r="H12" s="623"/>
      <c r="I12" s="623"/>
      <c r="J12" s="623"/>
      <c r="K12" s="623"/>
      <c r="L12" s="623"/>
      <c r="M12" s="623"/>
      <c r="N12" s="623"/>
      <c r="O12" s="623"/>
      <c r="P12" s="623"/>
      <c r="Q12" s="623"/>
      <c r="R12" s="623"/>
      <c r="S12" s="623"/>
      <c r="T12" s="623" t="s">
        <v>242</v>
      </c>
      <c r="U12" s="623"/>
      <c r="V12" s="623"/>
      <c r="W12" s="623"/>
      <c r="X12" s="623"/>
      <c r="Y12" s="623"/>
      <c r="Z12" s="623"/>
      <c r="AA12" s="623"/>
      <c r="AB12" s="623"/>
      <c r="AC12" s="623"/>
      <c r="AD12" s="623"/>
      <c r="AE12" s="623"/>
      <c r="AF12" s="623"/>
      <c r="AG12" s="623"/>
      <c r="AH12" s="623"/>
      <c r="AI12" s="623"/>
      <c r="AJ12" s="623" t="s">
        <v>243</v>
      </c>
      <c r="AK12" s="623"/>
      <c r="AL12" s="623"/>
      <c r="AM12" s="623"/>
      <c r="AN12" s="623"/>
      <c r="AO12" s="623"/>
      <c r="AP12" s="623"/>
      <c r="AQ12" s="623"/>
      <c r="AR12" s="623"/>
      <c r="AS12" s="623"/>
      <c r="AT12" s="623"/>
      <c r="AU12" s="623"/>
      <c r="AV12" s="623"/>
      <c r="AW12" s="623"/>
      <c r="AX12" s="623"/>
      <c r="AY12" s="623"/>
      <c r="AZ12" s="623" t="s">
        <v>244</v>
      </c>
      <c r="BA12" s="623"/>
      <c r="BB12" s="623"/>
      <c r="BC12" s="623"/>
      <c r="BD12" s="623"/>
      <c r="BE12" s="623"/>
      <c r="BF12" s="623"/>
      <c r="BG12" s="623"/>
      <c r="BH12" s="623"/>
      <c r="BI12" s="623"/>
      <c r="BJ12" s="623"/>
      <c r="BK12" s="623"/>
      <c r="BL12" s="623"/>
      <c r="BM12" s="623"/>
      <c r="BN12" s="623"/>
      <c r="BO12" s="623"/>
      <c r="BP12" s="624" t="s">
        <v>245</v>
      </c>
      <c r="BQ12" s="624"/>
      <c r="BR12" s="624"/>
      <c r="BS12" s="624"/>
      <c r="BT12" s="624"/>
      <c r="BU12" s="624"/>
      <c r="BV12" s="624"/>
      <c r="BW12" s="624"/>
      <c r="BX12" s="624"/>
      <c r="BY12" s="624"/>
      <c r="BZ12" s="624"/>
      <c r="CA12" s="624"/>
      <c r="CB12" s="624"/>
      <c r="CC12" s="624"/>
      <c r="CD12" s="624"/>
      <c r="CE12" s="624"/>
      <c r="CF12" s="624"/>
    </row>
    <row r="13" spans="1:98" s="41" customFormat="1" ht="57" customHeight="1" x14ac:dyDescent="0.25">
      <c r="A13" s="624"/>
      <c r="B13" s="624"/>
      <c r="C13" s="624"/>
      <c r="D13" s="624"/>
      <c r="E13" s="624"/>
      <c r="F13" s="623" t="s">
        <v>685</v>
      </c>
      <c r="G13" s="623"/>
      <c r="H13" s="623"/>
      <c r="I13" s="623"/>
      <c r="J13" s="623"/>
      <c r="K13" s="623"/>
      <c r="L13" s="623"/>
      <c r="M13" s="624" t="s">
        <v>141</v>
      </c>
      <c r="N13" s="624"/>
      <c r="O13" s="624"/>
      <c r="P13" s="624"/>
      <c r="Q13" s="624"/>
      <c r="R13" s="624"/>
      <c r="S13" s="624"/>
      <c r="T13" s="623" t="s">
        <v>684</v>
      </c>
      <c r="U13" s="623"/>
      <c r="V13" s="623"/>
      <c r="W13" s="623"/>
      <c r="X13" s="623"/>
      <c r="Y13" s="623"/>
      <c r="Z13" s="623"/>
      <c r="AA13" s="623"/>
      <c r="AB13" s="624" t="s">
        <v>141</v>
      </c>
      <c r="AC13" s="624"/>
      <c r="AD13" s="624"/>
      <c r="AE13" s="624"/>
      <c r="AF13" s="624"/>
      <c r="AG13" s="624"/>
      <c r="AH13" s="624"/>
      <c r="AI13" s="624"/>
      <c r="AJ13" s="623" t="s">
        <v>684</v>
      </c>
      <c r="AK13" s="623"/>
      <c r="AL13" s="623"/>
      <c r="AM13" s="623"/>
      <c r="AN13" s="623"/>
      <c r="AO13" s="623"/>
      <c r="AP13" s="623"/>
      <c r="AQ13" s="623"/>
      <c r="AR13" s="624" t="s">
        <v>141</v>
      </c>
      <c r="AS13" s="624"/>
      <c r="AT13" s="624"/>
      <c r="AU13" s="624"/>
      <c r="AV13" s="624"/>
      <c r="AW13" s="624"/>
      <c r="AX13" s="624"/>
      <c r="AY13" s="624"/>
      <c r="AZ13" s="623" t="s">
        <v>684</v>
      </c>
      <c r="BA13" s="623"/>
      <c r="BB13" s="623"/>
      <c r="BC13" s="623"/>
      <c r="BD13" s="623"/>
      <c r="BE13" s="623"/>
      <c r="BF13" s="623"/>
      <c r="BG13" s="623"/>
      <c r="BH13" s="624" t="s">
        <v>141</v>
      </c>
      <c r="BI13" s="624"/>
      <c r="BJ13" s="624"/>
      <c r="BK13" s="624"/>
      <c r="BL13" s="624"/>
      <c r="BM13" s="624"/>
      <c r="BN13" s="624"/>
      <c r="BO13" s="624"/>
      <c r="BP13" s="623" t="s">
        <v>684</v>
      </c>
      <c r="BQ13" s="623"/>
      <c r="BR13" s="623"/>
      <c r="BS13" s="623"/>
      <c r="BT13" s="623"/>
      <c r="BU13" s="623"/>
      <c r="BV13" s="623"/>
      <c r="BW13" s="623"/>
      <c r="BX13" s="624" t="s">
        <v>141</v>
      </c>
      <c r="BY13" s="624"/>
      <c r="BZ13" s="624"/>
      <c r="CA13" s="624"/>
      <c r="CB13" s="624"/>
      <c r="CC13" s="624"/>
      <c r="CD13" s="624"/>
      <c r="CE13" s="624"/>
      <c r="CF13" s="624"/>
    </row>
    <row r="14" spans="1:98" s="41" customFormat="1" ht="60" customHeight="1" x14ac:dyDescent="0.25">
      <c r="A14" s="624"/>
      <c r="B14" s="624"/>
      <c r="C14" s="624"/>
      <c r="D14" s="622" t="s">
        <v>684</v>
      </c>
      <c r="E14" s="622" t="s">
        <v>246</v>
      </c>
      <c r="F14" s="176" t="s">
        <v>247</v>
      </c>
      <c r="G14" s="623" t="s">
        <v>248</v>
      </c>
      <c r="H14" s="623"/>
      <c r="I14" s="623"/>
      <c r="J14" s="623"/>
      <c r="K14" s="623"/>
      <c r="L14" s="623"/>
      <c r="M14" s="176" t="s">
        <v>247</v>
      </c>
      <c r="N14" s="623" t="s">
        <v>248</v>
      </c>
      <c r="O14" s="623"/>
      <c r="P14" s="623"/>
      <c r="Q14" s="623"/>
      <c r="R14" s="623"/>
      <c r="S14" s="623"/>
      <c r="T14" s="176" t="s">
        <v>247</v>
      </c>
      <c r="U14" s="623" t="s">
        <v>248</v>
      </c>
      <c r="V14" s="623"/>
      <c r="W14" s="623"/>
      <c r="X14" s="623"/>
      <c r="Y14" s="623"/>
      <c r="Z14" s="623"/>
      <c r="AA14" s="623"/>
      <c r="AB14" s="176" t="s">
        <v>247</v>
      </c>
      <c r="AC14" s="623" t="s">
        <v>248</v>
      </c>
      <c r="AD14" s="623"/>
      <c r="AE14" s="623"/>
      <c r="AF14" s="623"/>
      <c r="AG14" s="623"/>
      <c r="AH14" s="623"/>
      <c r="AI14" s="623"/>
      <c r="AJ14" s="176" t="s">
        <v>247</v>
      </c>
      <c r="AK14" s="623" t="s">
        <v>248</v>
      </c>
      <c r="AL14" s="623"/>
      <c r="AM14" s="623"/>
      <c r="AN14" s="623"/>
      <c r="AO14" s="623"/>
      <c r="AP14" s="623"/>
      <c r="AQ14" s="623"/>
      <c r="AR14" s="176" t="s">
        <v>247</v>
      </c>
      <c r="AS14" s="623" t="s">
        <v>248</v>
      </c>
      <c r="AT14" s="623"/>
      <c r="AU14" s="623"/>
      <c r="AV14" s="623"/>
      <c r="AW14" s="623"/>
      <c r="AX14" s="623"/>
      <c r="AY14" s="623"/>
      <c r="AZ14" s="176" t="s">
        <v>247</v>
      </c>
      <c r="BA14" s="623" t="s">
        <v>248</v>
      </c>
      <c r="BB14" s="623"/>
      <c r="BC14" s="623"/>
      <c r="BD14" s="623"/>
      <c r="BE14" s="623"/>
      <c r="BF14" s="623"/>
      <c r="BG14" s="623"/>
      <c r="BH14" s="176" t="s">
        <v>247</v>
      </c>
      <c r="BI14" s="623" t="s">
        <v>248</v>
      </c>
      <c r="BJ14" s="623"/>
      <c r="BK14" s="623"/>
      <c r="BL14" s="623"/>
      <c r="BM14" s="623"/>
      <c r="BN14" s="623"/>
      <c r="BO14" s="623"/>
      <c r="BP14" s="176" t="s">
        <v>247</v>
      </c>
      <c r="BQ14" s="623" t="s">
        <v>248</v>
      </c>
      <c r="BR14" s="623"/>
      <c r="BS14" s="623"/>
      <c r="BT14" s="623"/>
      <c r="BU14" s="623"/>
      <c r="BV14" s="623"/>
      <c r="BW14" s="623"/>
      <c r="BX14" s="176" t="s">
        <v>247</v>
      </c>
      <c r="BY14" s="623" t="s">
        <v>248</v>
      </c>
      <c r="BZ14" s="623"/>
      <c r="CA14" s="623"/>
      <c r="CB14" s="623"/>
      <c r="CC14" s="623"/>
      <c r="CD14" s="623"/>
      <c r="CE14" s="623"/>
      <c r="CF14" s="624"/>
    </row>
    <row r="15" spans="1:98" s="41" customFormat="1" ht="120" x14ac:dyDescent="0.25">
      <c r="A15" s="624"/>
      <c r="B15" s="624"/>
      <c r="C15" s="624"/>
      <c r="D15" s="622"/>
      <c r="E15" s="622"/>
      <c r="F15" s="164" t="s">
        <v>249</v>
      </c>
      <c r="G15" s="164" t="s">
        <v>249</v>
      </c>
      <c r="H15" s="177" t="s">
        <v>250</v>
      </c>
      <c r="I15" s="177" t="s">
        <v>251</v>
      </c>
      <c r="J15" s="177" t="s">
        <v>252</v>
      </c>
      <c r="K15" s="177" t="s">
        <v>253</v>
      </c>
      <c r="L15" s="177" t="s">
        <v>254</v>
      </c>
      <c r="M15" s="164" t="s">
        <v>249</v>
      </c>
      <c r="N15" s="164" t="s">
        <v>249</v>
      </c>
      <c r="O15" s="177" t="s">
        <v>250</v>
      </c>
      <c r="P15" s="177" t="s">
        <v>251</v>
      </c>
      <c r="Q15" s="177" t="s">
        <v>252</v>
      </c>
      <c r="R15" s="177" t="s">
        <v>253</v>
      </c>
      <c r="S15" s="177" t="s">
        <v>254</v>
      </c>
      <c r="T15" s="164" t="s">
        <v>249</v>
      </c>
      <c r="U15" s="164" t="s">
        <v>249</v>
      </c>
      <c r="V15" s="177" t="s">
        <v>250</v>
      </c>
      <c r="W15" s="177" t="s">
        <v>251</v>
      </c>
      <c r="X15" s="177" t="s">
        <v>252</v>
      </c>
      <c r="Y15" s="177" t="s">
        <v>253</v>
      </c>
      <c r="Z15" s="332" t="s">
        <v>775</v>
      </c>
      <c r="AA15" s="332" t="s">
        <v>776</v>
      </c>
      <c r="AB15" s="164" t="s">
        <v>249</v>
      </c>
      <c r="AC15" s="164" t="s">
        <v>249</v>
      </c>
      <c r="AD15" s="177" t="s">
        <v>250</v>
      </c>
      <c r="AE15" s="177" t="s">
        <v>251</v>
      </c>
      <c r="AF15" s="177" t="s">
        <v>252</v>
      </c>
      <c r="AG15" s="177" t="s">
        <v>253</v>
      </c>
      <c r="AH15" s="332" t="s">
        <v>775</v>
      </c>
      <c r="AI15" s="332" t="s">
        <v>776</v>
      </c>
      <c r="AJ15" s="164" t="s">
        <v>249</v>
      </c>
      <c r="AK15" s="164" t="s">
        <v>249</v>
      </c>
      <c r="AL15" s="177" t="s">
        <v>250</v>
      </c>
      <c r="AM15" s="177" t="s">
        <v>251</v>
      </c>
      <c r="AN15" s="177" t="s">
        <v>252</v>
      </c>
      <c r="AO15" s="177" t="s">
        <v>253</v>
      </c>
      <c r="AP15" s="332" t="s">
        <v>775</v>
      </c>
      <c r="AQ15" s="332" t="s">
        <v>776</v>
      </c>
      <c r="AR15" s="164" t="s">
        <v>249</v>
      </c>
      <c r="AS15" s="164" t="s">
        <v>249</v>
      </c>
      <c r="AT15" s="177" t="s">
        <v>250</v>
      </c>
      <c r="AU15" s="177" t="s">
        <v>251</v>
      </c>
      <c r="AV15" s="177" t="s">
        <v>252</v>
      </c>
      <c r="AW15" s="177" t="s">
        <v>253</v>
      </c>
      <c r="AX15" s="332" t="s">
        <v>775</v>
      </c>
      <c r="AY15" s="332" t="s">
        <v>776</v>
      </c>
      <c r="AZ15" s="164" t="s">
        <v>249</v>
      </c>
      <c r="BA15" s="164" t="s">
        <v>249</v>
      </c>
      <c r="BB15" s="177" t="s">
        <v>250</v>
      </c>
      <c r="BC15" s="177" t="s">
        <v>251</v>
      </c>
      <c r="BD15" s="177" t="s">
        <v>252</v>
      </c>
      <c r="BE15" s="177" t="s">
        <v>253</v>
      </c>
      <c r="BF15" s="332" t="s">
        <v>775</v>
      </c>
      <c r="BG15" s="332" t="s">
        <v>776</v>
      </c>
      <c r="BH15" s="164" t="s">
        <v>249</v>
      </c>
      <c r="BI15" s="164" t="s">
        <v>249</v>
      </c>
      <c r="BJ15" s="177" t="s">
        <v>250</v>
      </c>
      <c r="BK15" s="177" t="s">
        <v>251</v>
      </c>
      <c r="BL15" s="177" t="s">
        <v>252</v>
      </c>
      <c r="BM15" s="177" t="s">
        <v>253</v>
      </c>
      <c r="BN15" s="332" t="s">
        <v>775</v>
      </c>
      <c r="BO15" s="332" t="s">
        <v>776</v>
      </c>
      <c r="BP15" s="164" t="s">
        <v>249</v>
      </c>
      <c r="BQ15" s="164" t="s">
        <v>249</v>
      </c>
      <c r="BR15" s="177" t="s">
        <v>250</v>
      </c>
      <c r="BS15" s="177" t="s">
        <v>251</v>
      </c>
      <c r="BT15" s="177" t="s">
        <v>252</v>
      </c>
      <c r="BU15" s="177" t="s">
        <v>253</v>
      </c>
      <c r="BV15" s="332" t="s">
        <v>775</v>
      </c>
      <c r="BW15" s="332" t="s">
        <v>776</v>
      </c>
      <c r="BX15" s="164" t="s">
        <v>249</v>
      </c>
      <c r="BY15" s="164" t="s">
        <v>249</v>
      </c>
      <c r="BZ15" s="177" t="s">
        <v>250</v>
      </c>
      <c r="CA15" s="177" t="s">
        <v>251</v>
      </c>
      <c r="CB15" s="177" t="s">
        <v>252</v>
      </c>
      <c r="CC15" s="177" t="s">
        <v>253</v>
      </c>
      <c r="CD15" s="332" t="s">
        <v>775</v>
      </c>
      <c r="CE15" s="177" t="s">
        <v>776</v>
      </c>
      <c r="CF15" s="624"/>
    </row>
    <row r="16" spans="1:98" s="41" customFormat="1" x14ac:dyDescent="0.25">
      <c r="A16" s="178">
        <v>1</v>
      </c>
      <c r="B16" s="178">
        <v>2</v>
      </c>
      <c r="C16" s="178">
        <v>3</v>
      </c>
      <c r="D16" s="178">
        <v>4</v>
      </c>
      <c r="E16" s="178">
        <v>5</v>
      </c>
      <c r="F16" s="179" t="s">
        <v>255</v>
      </c>
      <c r="G16" s="179" t="s">
        <v>256</v>
      </c>
      <c r="H16" s="179" t="s">
        <v>257</v>
      </c>
      <c r="I16" s="179" t="s">
        <v>258</v>
      </c>
      <c r="J16" s="179" t="s">
        <v>259</v>
      </c>
      <c r="K16" s="179" t="s">
        <v>260</v>
      </c>
      <c r="L16" s="179" t="s">
        <v>261</v>
      </c>
      <c r="M16" s="179" t="s">
        <v>262</v>
      </c>
      <c r="N16" s="179" t="s">
        <v>263</v>
      </c>
      <c r="O16" s="179" t="s">
        <v>264</v>
      </c>
      <c r="P16" s="179" t="s">
        <v>265</v>
      </c>
      <c r="Q16" s="179" t="s">
        <v>266</v>
      </c>
      <c r="R16" s="179" t="s">
        <v>267</v>
      </c>
      <c r="S16" s="179" t="s">
        <v>268</v>
      </c>
      <c r="T16" s="179" t="s">
        <v>269</v>
      </c>
      <c r="U16" s="179" t="s">
        <v>270</v>
      </c>
      <c r="V16" s="179" t="s">
        <v>271</v>
      </c>
      <c r="W16" s="179" t="s">
        <v>272</v>
      </c>
      <c r="X16" s="179" t="s">
        <v>273</v>
      </c>
      <c r="Y16" s="179" t="s">
        <v>274</v>
      </c>
      <c r="Z16" s="179" t="s">
        <v>275</v>
      </c>
      <c r="AA16" s="179" t="s">
        <v>777</v>
      </c>
      <c r="AB16" s="179" t="s">
        <v>276</v>
      </c>
      <c r="AC16" s="179" t="s">
        <v>277</v>
      </c>
      <c r="AD16" s="179" t="s">
        <v>278</v>
      </c>
      <c r="AE16" s="179" t="s">
        <v>279</v>
      </c>
      <c r="AF16" s="179" t="s">
        <v>280</v>
      </c>
      <c r="AG16" s="179" t="s">
        <v>281</v>
      </c>
      <c r="AH16" s="179" t="s">
        <v>282</v>
      </c>
      <c r="AI16" s="179" t="s">
        <v>778</v>
      </c>
      <c r="AJ16" s="179" t="s">
        <v>283</v>
      </c>
      <c r="AK16" s="179" t="s">
        <v>284</v>
      </c>
      <c r="AL16" s="179" t="s">
        <v>285</v>
      </c>
      <c r="AM16" s="179" t="s">
        <v>286</v>
      </c>
      <c r="AN16" s="179" t="s">
        <v>287</v>
      </c>
      <c r="AO16" s="179" t="s">
        <v>288</v>
      </c>
      <c r="AP16" s="179" t="s">
        <v>289</v>
      </c>
      <c r="AQ16" s="179" t="s">
        <v>779</v>
      </c>
      <c r="AR16" s="179" t="s">
        <v>290</v>
      </c>
      <c r="AS16" s="179" t="s">
        <v>291</v>
      </c>
      <c r="AT16" s="179" t="s">
        <v>292</v>
      </c>
      <c r="AU16" s="179" t="s">
        <v>293</v>
      </c>
      <c r="AV16" s="179" t="s">
        <v>294</v>
      </c>
      <c r="AW16" s="179" t="s">
        <v>295</v>
      </c>
      <c r="AX16" s="179" t="s">
        <v>296</v>
      </c>
      <c r="AY16" s="179" t="s">
        <v>784</v>
      </c>
      <c r="AZ16" s="179" t="s">
        <v>297</v>
      </c>
      <c r="BA16" s="179" t="s">
        <v>298</v>
      </c>
      <c r="BB16" s="179" t="s">
        <v>299</v>
      </c>
      <c r="BC16" s="179" t="s">
        <v>300</v>
      </c>
      <c r="BD16" s="179" t="s">
        <v>301</v>
      </c>
      <c r="BE16" s="179" t="s">
        <v>302</v>
      </c>
      <c r="BF16" s="179" t="s">
        <v>303</v>
      </c>
      <c r="BG16" s="179" t="s">
        <v>783</v>
      </c>
      <c r="BH16" s="179" t="s">
        <v>304</v>
      </c>
      <c r="BI16" s="179" t="s">
        <v>305</v>
      </c>
      <c r="BJ16" s="179" t="s">
        <v>306</v>
      </c>
      <c r="BK16" s="179" t="s">
        <v>307</v>
      </c>
      <c r="BL16" s="179" t="s">
        <v>308</v>
      </c>
      <c r="BM16" s="179" t="s">
        <v>309</v>
      </c>
      <c r="BN16" s="179" t="s">
        <v>310</v>
      </c>
      <c r="BO16" s="179" t="s">
        <v>782</v>
      </c>
      <c r="BP16" s="179" t="s">
        <v>311</v>
      </c>
      <c r="BQ16" s="179" t="s">
        <v>312</v>
      </c>
      <c r="BR16" s="179" t="s">
        <v>313</v>
      </c>
      <c r="BS16" s="179" t="s">
        <v>314</v>
      </c>
      <c r="BT16" s="179" t="s">
        <v>315</v>
      </c>
      <c r="BU16" s="179" t="s">
        <v>316</v>
      </c>
      <c r="BV16" s="179" t="s">
        <v>317</v>
      </c>
      <c r="BW16" s="179" t="s">
        <v>781</v>
      </c>
      <c r="BX16" s="179" t="s">
        <v>318</v>
      </c>
      <c r="BY16" s="179" t="s">
        <v>319</v>
      </c>
      <c r="BZ16" s="179" t="s">
        <v>320</v>
      </c>
      <c r="CA16" s="179" t="s">
        <v>321</v>
      </c>
      <c r="CB16" s="179" t="s">
        <v>322</v>
      </c>
      <c r="CC16" s="179" t="s">
        <v>323</v>
      </c>
      <c r="CD16" s="179" t="s">
        <v>324</v>
      </c>
      <c r="CE16" s="179" t="s">
        <v>780</v>
      </c>
      <c r="CF16" s="179" t="s">
        <v>325</v>
      </c>
    </row>
    <row r="17" spans="1:84" s="187" customFormat="1" x14ac:dyDescent="0.25">
      <c r="A17" s="185" t="s">
        <v>34</v>
      </c>
      <c r="B17" s="64" t="s">
        <v>35</v>
      </c>
      <c r="C17" s="186">
        <v>0</v>
      </c>
      <c r="D17" s="186">
        <f>D18</f>
        <v>18.003031666666665</v>
      </c>
      <c r="E17" s="186">
        <f t="shared" ref="E17:BW17" si="0">E18</f>
        <v>25.413281666666666</v>
      </c>
      <c r="F17" s="186">
        <f t="shared" si="0"/>
        <v>0</v>
      </c>
      <c r="G17" s="186">
        <f t="shared" si="0"/>
        <v>0</v>
      </c>
      <c r="H17" s="186">
        <f t="shared" si="0"/>
        <v>0</v>
      </c>
      <c r="I17" s="186">
        <f t="shared" si="0"/>
        <v>0</v>
      </c>
      <c r="J17" s="186">
        <f t="shared" si="0"/>
        <v>0</v>
      </c>
      <c r="K17" s="186">
        <f t="shared" si="0"/>
        <v>0</v>
      </c>
      <c r="L17" s="186">
        <f t="shared" si="0"/>
        <v>0</v>
      </c>
      <c r="M17" s="186">
        <f t="shared" si="0"/>
        <v>0</v>
      </c>
      <c r="N17" s="186">
        <f t="shared" si="0"/>
        <v>0</v>
      </c>
      <c r="O17" s="186">
        <f t="shared" si="0"/>
        <v>0</v>
      </c>
      <c r="P17" s="186">
        <f t="shared" si="0"/>
        <v>0</v>
      </c>
      <c r="Q17" s="186">
        <f t="shared" si="0"/>
        <v>0</v>
      </c>
      <c r="R17" s="186">
        <f t="shared" si="0"/>
        <v>0</v>
      </c>
      <c r="S17" s="186">
        <f t="shared" si="0"/>
        <v>0</v>
      </c>
      <c r="T17" s="186">
        <f t="shared" si="0"/>
        <v>0</v>
      </c>
      <c r="U17" s="186">
        <f t="shared" si="0"/>
        <v>3.5141449999999996</v>
      </c>
      <c r="V17" s="186">
        <f t="shared" si="0"/>
        <v>0</v>
      </c>
      <c r="W17" s="186">
        <f t="shared" si="0"/>
        <v>0</v>
      </c>
      <c r="X17" s="186">
        <f t="shared" si="0"/>
        <v>0</v>
      </c>
      <c r="Y17" s="186">
        <f t="shared" si="0"/>
        <v>0</v>
      </c>
      <c r="Z17" s="186"/>
      <c r="AA17" s="186">
        <f t="shared" si="0"/>
        <v>0</v>
      </c>
      <c r="AB17" s="186">
        <f t="shared" si="0"/>
        <v>0</v>
      </c>
      <c r="AC17" s="186">
        <f t="shared" si="0"/>
        <v>0</v>
      </c>
      <c r="AD17" s="186">
        <f t="shared" si="0"/>
        <v>0</v>
      </c>
      <c r="AE17" s="186">
        <f t="shared" si="0"/>
        <v>0</v>
      </c>
      <c r="AF17" s="186">
        <f t="shared" si="0"/>
        <v>0</v>
      </c>
      <c r="AG17" s="186">
        <f t="shared" si="0"/>
        <v>0</v>
      </c>
      <c r="AH17" s="186"/>
      <c r="AI17" s="186">
        <f t="shared" si="0"/>
        <v>0</v>
      </c>
      <c r="AJ17" s="186">
        <f t="shared" si="0"/>
        <v>0</v>
      </c>
      <c r="AK17" s="186">
        <f t="shared" si="0"/>
        <v>11.748886666666667</v>
      </c>
      <c r="AL17" s="186">
        <f t="shared" si="0"/>
        <v>5.4</v>
      </c>
      <c r="AM17" s="186">
        <f t="shared" si="0"/>
        <v>0</v>
      </c>
      <c r="AN17" s="186">
        <f t="shared" si="0"/>
        <v>1.262</v>
      </c>
      <c r="AO17" s="186">
        <f t="shared" si="0"/>
        <v>0</v>
      </c>
      <c r="AP17" s="186"/>
      <c r="AQ17" s="186">
        <f t="shared" si="0"/>
        <v>0</v>
      </c>
      <c r="AR17" s="186">
        <f t="shared" si="0"/>
        <v>0</v>
      </c>
      <c r="AS17" s="186">
        <f t="shared" si="0"/>
        <v>15.038031666666665</v>
      </c>
      <c r="AT17" s="186">
        <f t="shared" si="0"/>
        <v>5.4</v>
      </c>
      <c r="AU17" s="186">
        <f t="shared" si="0"/>
        <v>0</v>
      </c>
      <c r="AV17" s="186">
        <f t="shared" si="0"/>
        <v>1.262</v>
      </c>
      <c r="AW17" s="186">
        <f t="shared" si="0"/>
        <v>0</v>
      </c>
      <c r="AX17" s="355">
        <f t="shared" si="0"/>
        <v>0</v>
      </c>
      <c r="AY17" s="354">
        <f t="shared" si="0"/>
        <v>1</v>
      </c>
      <c r="AZ17" s="186">
        <f t="shared" si="0"/>
        <v>0</v>
      </c>
      <c r="BA17" s="186">
        <f t="shared" si="0"/>
        <v>2.74</v>
      </c>
      <c r="BB17" s="186">
        <f t="shared" si="0"/>
        <v>0</v>
      </c>
      <c r="BC17" s="186">
        <f t="shared" si="0"/>
        <v>0</v>
      </c>
      <c r="BD17" s="186">
        <f t="shared" si="0"/>
        <v>0</v>
      </c>
      <c r="BE17" s="186">
        <f t="shared" si="0"/>
        <v>0</v>
      </c>
      <c r="BF17" s="186"/>
      <c r="BG17" s="186">
        <f t="shared" si="0"/>
        <v>0</v>
      </c>
      <c r="BH17" s="186">
        <f t="shared" si="0"/>
        <v>0</v>
      </c>
      <c r="BI17" s="186">
        <f t="shared" si="0"/>
        <v>10.375249999999999</v>
      </c>
      <c r="BJ17" s="186">
        <f t="shared" si="0"/>
        <v>0</v>
      </c>
      <c r="BK17" s="186">
        <f t="shared" si="0"/>
        <v>0.65</v>
      </c>
      <c r="BL17" s="186">
        <f t="shared" si="0"/>
        <v>4.87</v>
      </c>
      <c r="BM17" s="186">
        <f t="shared" si="0"/>
        <v>0</v>
      </c>
      <c r="BN17" s="186"/>
      <c r="BO17" s="186">
        <f t="shared" si="0"/>
        <v>1</v>
      </c>
      <c r="BP17" s="186">
        <f t="shared" si="0"/>
        <v>0</v>
      </c>
      <c r="BQ17" s="186">
        <f t="shared" si="0"/>
        <v>18.003031666666665</v>
      </c>
      <c r="BR17" s="186">
        <f t="shared" si="0"/>
        <v>5.4</v>
      </c>
      <c r="BS17" s="186">
        <f t="shared" si="0"/>
        <v>0</v>
      </c>
      <c r="BT17" s="186">
        <f t="shared" si="0"/>
        <v>1.262</v>
      </c>
      <c r="BU17" s="186">
        <f t="shared" si="0"/>
        <v>0</v>
      </c>
      <c r="BV17" s="186"/>
      <c r="BW17" s="186">
        <f t="shared" si="0"/>
        <v>0</v>
      </c>
      <c r="BX17" s="186">
        <f t="shared" ref="BX17:CE17" si="1">BX18</f>
        <v>0</v>
      </c>
      <c r="BY17" s="186">
        <f t="shared" si="1"/>
        <v>25.413281666666666</v>
      </c>
      <c r="BZ17" s="186">
        <f t="shared" si="1"/>
        <v>5.4</v>
      </c>
      <c r="CA17" s="186">
        <f t="shared" si="1"/>
        <v>0.65</v>
      </c>
      <c r="CB17" s="186">
        <f t="shared" si="1"/>
        <v>6.1320000000000006</v>
      </c>
      <c r="CC17" s="186">
        <f t="shared" si="1"/>
        <v>0</v>
      </c>
      <c r="CD17" s="355">
        <f t="shared" si="1"/>
        <v>0</v>
      </c>
      <c r="CE17" s="354">
        <f t="shared" si="1"/>
        <v>2</v>
      </c>
      <c r="CF17" s="186"/>
    </row>
    <row r="18" spans="1:84" s="191" customFormat="1" x14ac:dyDescent="0.25">
      <c r="A18" s="188" t="s">
        <v>84</v>
      </c>
      <c r="B18" s="9" t="s">
        <v>37</v>
      </c>
      <c r="C18" s="189">
        <v>0</v>
      </c>
      <c r="D18" s="189">
        <f>D19+D39+D68</f>
        <v>18.003031666666665</v>
      </c>
      <c r="E18" s="189">
        <f>E19+E39+E68</f>
        <v>25.413281666666666</v>
      </c>
      <c r="F18" s="189">
        <f t="shared" ref="F18:BX18" si="2">F19+F39+F68</f>
        <v>0</v>
      </c>
      <c r="G18" s="189">
        <f t="shared" si="2"/>
        <v>0</v>
      </c>
      <c r="H18" s="189">
        <f t="shared" si="2"/>
        <v>0</v>
      </c>
      <c r="I18" s="189">
        <f t="shared" si="2"/>
        <v>0</v>
      </c>
      <c r="J18" s="189">
        <f t="shared" si="2"/>
        <v>0</v>
      </c>
      <c r="K18" s="189">
        <f t="shared" si="2"/>
        <v>0</v>
      </c>
      <c r="L18" s="189">
        <f t="shared" si="2"/>
        <v>0</v>
      </c>
      <c r="M18" s="189">
        <f t="shared" si="2"/>
        <v>0</v>
      </c>
      <c r="N18" s="189">
        <f t="shared" si="2"/>
        <v>0</v>
      </c>
      <c r="O18" s="189">
        <f t="shared" si="2"/>
        <v>0</v>
      </c>
      <c r="P18" s="189">
        <f t="shared" si="2"/>
        <v>0</v>
      </c>
      <c r="Q18" s="189">
        <f t="shared" si="2"/>
        <v>0</v>
      </c>
      <c r="R18" s="189">
        <f t="shared" si="2"/>
        <v>0</v>
      </c>
      <c r="S18" s="189">
        <f t="shared" si="2"/>
        <v>0</v>
      </c>
      <c r="T18" s="189">
        <f t="shared" si="2"/>
        <v>0</v>
      </c>
      <c r="U18" s="189">
        <f t="shared" si="2"/>
        <v>3.5141449999999996</v>
      </c>
      <c r="V18" s="189">
        <f t="shared" si="2"/>
        <v>0</v>
      </c>
      <c r="W18" s="189">
        <f t="shared" si="2"/>
        <v>0</v>
      </c>
      <c r="X18" s="189">
        <f t="shared" si="2"/>
        <v>0</v>
      </c>
      <c r="Y18" s="189">
        <f t="shared" si="2"/>
        <v>0</v>
      </c>
      <c r="Z18" s="189"/>
      <c r="AA18" s="189">
        <f t="shared" si="2"/>
        <v>0</v>
      </c>
      <c r="AB18" s="189">
        <f t="shared" si="2"/>
        <v>0</v>
      </c>
      <c r="AC18" s="189">
        <f t="shared" si="2"/>
        <v>0</v>
      </c>
      <c r="AD18" s="189">
        <f t="shared" si="2"/>
        <v>0</v>
      </c>
      <c r="AE18" s="189">
        <f t="shared" si="2"/>
        <v>0</v>
      </c>
      <c r="AF18" s="189">
        <f t="shared" si="2"/>
        <v>0</v>
      </c>
      <c r="AG18" s="189">
        <f t="shared" si="2"/>
        <v>0</v>
      </c>
      <c r="AH18" s="189"/>
      <c r="AI18" s="189">
        <f t="shared" si="2"/>
        <v>0</v>
      </c>
      <c r="AJ18" s="189">
        <f t="shared" si="2"/>
        <v>0</v>
      </c>
      <c r="AK18" s="189">
        <f t="shared" si="2"/>
        <v>11.748886666666667</v>
      </c>
      <c r="AL18" s="189">
        <f t="shared" si="2"/>
        <v>5.4</v>
      </c>
      <c r="AM18" s="189">
        <f t="shared" si="2"/>
        <v>0</v>
      </c>
      <c r="AN18" s="189">
        <f t="shared" si="2"/>
        <v>1.262</v>
      </c>
      <c r="AO18" s="189">
        <f t="shared" si="2"/>
        <v>0</v>
      </c>
      <c r="AP18" s="189"/>
      <c r="AQ18" s="189">
        <f t="shared" si="2"/>
        <v>0</v>
      </c>
      <c r="AR18" s="189">
        <f t="shared" si="2"/>
        <v>0</v>
      </c>
      <c r="AS18" s="189">
        <f t="shared" si="2"/>
        <v>15.038031666666665</v>
      </c>
      <c r="AT18" s="189">
        <f t="shared" si="2"/>
        <v>5.4</v>
      </c>
      <c r="AU18" s="189">
        <f t="shared" si="2"/>
        <v>0</v>
      </c>
      <c r="AV18" s="189">
        <f t="shared" si="2"/>
        <v>1.262</v>
      </c>
      <c r="AW18" s="189">
        <f t="shared" si="2"/>
        <v>0</v>
      </c>
      <c r="AX18" s="357">
        <f t="shared" si="2"/>
        <v>0</v>
      </c>
      <c r="AY18" s="356">
        <f t="shared" si="2"/>
        <v>1</v>
      </c>
      <c r="AZ18" s="189">
        <f t="shared" si="2"/>
        <v>0</v>
      </c>
      <c r="BA18" s="189">
        <f t="shared" si="2"/>
        <v>2.74</v>
      </c>
      <c r="BB18" s="189">
        <f t="shared" si="2"/>
        <v>0</v>
      </c>
      <c r="BC18" s="189">
        <f t="shared" si="2"/>
        <v>0</v>
      </c>
      <c r="BD18" s="189">
        <f t="shared" si="2"/>
        <v>0</v>
      </c>
      <c r="BE18" s="189">
        <f t="shared" si="2"/>
        <v>0</v>
      </c>
      <c r="BF18" s="189"/>
      <c r="BG18" s="189">
        <f t="shared" si="2"/>
        <v>0</v>
      </c>
      <c r="BH18" s="189">
        <f t="shared" si="2"/>
        <v>0</v>
      </c>
      <c r="BI18" s="189">
        <f t="shared" si="2"/>
        <v>10.375249999999999</v>
      </c>
      <c r="BJ18" s="189">
        <f t="shared" si="2"/>
        <v>0</v>
      </c>
      <c r="BK18" s="189">
        <f t="shared" si="2"/>
        <v>0.65</v>
      </c>
      <c r="BL18" s="189">
        <f t="shared" si="2"/>
        <v>4.87</v>
      </c>
      <c r="BM18" s="189">
        <f t="shared" si="2"/>
        <v>0</v>
      </c>
      <c r="BN18" s="189"/>
      <c r="BO18" s="189">
        <f t="shared" si="2"/>
        <v>1</v>
      </c>
      <c r="BP18" s="189">
        <f t="shared" si="2"/>
        <v>0</v>
      </c>
      <c r="BQ18" s="189">
        <f t="shared" si="2"/>
        <v>18.003031666666665</v>
      </c>
      <c r="BR18" s="298">
        <f t="shared" si="2"/>
        <v>5.4</v>
      </c>
      <c r="BS18" s="189">
        <f t="shared" si="2"/>
        <v>0</v>
      </c>
      <c r="BT18" s="189">
        <f t="shared" si="2"/>
        <v>1.262</v>
      </c>
      <c r="BU18" s="189">
        <f t="shared" si="2"/>
        <v>0</v>
      </c>
      <c r="BV18" s="189"/>
      <c r="BW18" s="189">
        <f t="shared" si="2"/>
        <v>0</v>
      </c>
      <c r="BX18" s="189">
        <f t="shared" si="2"/>
        <v>0</v>
      </c>
      <c r="BY18" s="189">
        <f t="shared" ref="BY18:CE18" si="3">BY19+BY39+BY68</f>
        <v>25.413281666666666</v>
      </c>
      <c r="BZ18" s="189">
        <f t="shared" si="3"/>
        <v>5.4</v>
      </c>
      <c r="CA18" s="189">
        <f t="shared" si="3"/>
        <v>0.65</v>
      </c>
      <c r="CB18" s="189">
        <f t="shared" si="3"/>
        <v>6.1320000000000006</v>
      </c>
      <c r="CC18" s="189">
        <f t="shared" si="3"/>
        <v>0</v>
      </c>
      <c r="CD18" s="357">
        <f t="shared" si="3"/>
        <v>0</v>
      </c>
      <c r="CE18" s="356">
        <f t="shared" si="3"/>
        <v>2</v>
      </c>
      <c r="CF18" s="189">
        <f t="shared" ref="CF18" si="4">CF19+CF39</f>
        <v>0</v>
      </c>
    </row>
    <row r="19" spans="1:84" s="187" customFormat="1" x14ac:dyDescent="0.25">
      <c r="A19" s="185" t="s">
        <v>38</v>
      </c>
      <c r="B19" s="64" t="s">
        <v>39</v>
      </c>
      <c r="C19" s="186">
        <v>0</v>
      </c>
      <c r="D19" s="186">
        <f>D36</f>
        <v>0</v>
      </c>
      <c r="E19" s="186">
        <f t="shared" ref="E19:BW19" si="5">E36</f>
        <v>0</v>
      </c>
      <c r="F19" s="186">
        <f t="shared" si="5"/>
        <v>0</v>
      </c>
      <c r="G19" s="186">
        <f t="shared" si="5"/>
        <v>0</v>
      </c>
      <c r="H19" s="186">
        <f t="shared" si="5"/>
        <v>0</v>
      </c>
      <c r="I19" s="186">
        <f t="shared" si="5"/>
        <v>0</v>
      </c>
      <c r="J19" s="186">
        <f t="shared" si="5"/>
        <v>0</v>
      </c>
      <c r="K19" s="186">
        <f t="shared" si="5"/>
        <v>0</v>
      </c>
      <c r="L19" s="186">
        <f t="shared" si="5"/>
        <v>0</v>
      </c>
      <c r="M19" s="186">
        <f t="shared" si="5"/>
        <v>0</v>
      </c>
      <c r="N19" s="186">
        <f t="shared" si="5"/>
        <v>0</v>
      </c>
      <c r="O19" s="186">
        <f t="shared" si="5"/>
        <v>0</v>
      </c>
      <c r="P19" s="186">
        <f t="shared" si="5"/>
        <v>0</v>
      </c>
      <c r="Q19" s="186">
        <f t="shared" si="5"/>
        <v>0</v>
      </c>
      <c r="R19" s="186">
        <f t="shared" si="5"/>
        <v>0</v>
      </c>
      <c r="S19" s="186">
        <f t="shared" si="5"/>
        <v>0</v>
      </c>
      <c r="T19" s="186">
        <f t="shared" si="5"/>
        <v>0</v>
      </c>
      <c r="U19" s="186">
        <f t="shared" si="5"/>
        <v>0</v>
      </c>
      <c r="V19" s="186">
        <f t="shared" si="5"/>
        <v>0</v>
      </c>
      <c r="W19" s="186">
        <f t="shared" si="5"/>
        <v>0</v>
      </c>
      <c r="X19" s="186">
        <f t="shared" si="5"/>
        <v>0</v>
      </c>
      <c r="Y19" s="186">
        <f t="shared" si="5"/>
        <v>0</v>
      </c>
      <c r="Z19" s="186"/>
      <c r="AA19" s="186">
        <f t="shared" si="5"/>
        <v>0</v>
      </c>
      <c r="AB19" s="186">
        <f t="shared" si="5"/>
        <v>0</v>
      </c>
      <c r="AC19" s="186">
        <f t="shared" si="5"/>
        <v>0</v>
      </c>
      <c r="AD19" s="186">
        <f t="shared" si="5"/>
        <v>0</v>
      </c>
      <c r="AE19" s="186">
        <f t="shared" si="5"/>
        <v>0</v>
      </c>
      <c r="AF19" s="186">
        <f t="shared" si="5"/>
        <v>0</v>
      </c>
      <c r="AG19" s="186">
        <f t="shared" si="5"/>
        <v>0</v>
      </c>
      <c r="AH19" s="186"/>
      <c r="AI19" s="186">
        <f t="shared" si="5"/>
        <v>0</v>
      </c>
      <c r="AJ19" s="186">
        <f t="shared" si="5"/>
        <v>0</v>
      </c>
      <c r="AK19" s="186">
        <f t="shared" si="5"/>
        <v>0</v>
      </c>
      <c r="AL19" s="186">
        <f t="shared" si="5"/>
        <v>0</v>
      </c>
      <c r="AM19" s="186">
        <f t="shared" si="5"/>
        <v>0</v>
      </c>
      <c r="AN19" s="186">
        <f t="shared" si="5"/>
        <v>0</v>
      </c>
      <c r="AO19" s="186">
        <f t="shared" si="5"/>
        <v>0</v>
      </c>
      <c r="AP19" s="186"/>
      <c r="AQ19" s="186">
        <f t="shared" si="5"/>
        <v>0</v>
      </c>
      <c r="AR19" s="186">
        <f t="shared" si="5"/>
        <v>0</v>
      </c>
      <c r="AS19" s="186">
        <f t="shared" si="5"/>
        <v>0</v>
      </c>
      <c r="AT19" s="186">
        <f t="shared" si="5"/>
        <v>0</v>
      </c>
      <c r="AU19" s="186">
        <f t="shared" si="5"/>
        <v>0</v>
      </c>
      <c r="AV19" s="186">
        <f t="shared" si="5"/>
        <v>0</v>
      </c>
      <c r="AW19" s="186">
        <f t="shared" si="5"/>
        <v>0</v>
      </c>
      <c r="AX19" s="186"/>
      <c r="AY19" s="186">
        <f t="shared" si="5"/>
        <v>0</v>
      </c>
      <c r="AZ19" s="186">
        <f t="shared" si="5"/>
        <v>0</v>
      </c>
      <c r="BA19" s="186">
        <f t="shared" si="5"/>
        <v>0</v>
      </c>
      <c r="BB19" s="186">
        <f t="shared" si="5"/>
        <v>0</v>
      </c>
      <c r="BC19" s="186">
        <f t="shared" si="5"/>
        <v>0</v>
      </c>
      <c r="BD19" s="186">
        <f t="shared" si="5"/>
        <v>0</v>
      </c>
      <c r="BE19" s="186">
        <f t="shared" si="5"/>
        <v>0</v>
      </c>
      <c r="BF19" s="186"/>
      <c r="BG19" s="186">
        <f t="shared" si="5"/>
        <v>0</v>
      </c>
      <c r="BH19" s="186">
        <f t="shared" si="5"/>
        <v>0</v>
      </c>
      <c r="BI19" s="186">
        <f t="shared" si="5"/>
        <v>0</v>
      </c>
      <c r="BJ19" s="186">
        <f t="shared" si="5"/>
        <v>0</v>
      </c>
      <c r="BK19" s="186">
        <f t="shared" si="5"/>
        <v>0</v>
      </c>
      <c r="BL19" s="186">
        <f t="shared" si="5"/>
        <v>0</v>
      </c>
      <c r="BM19" s="186">
        <f t="shared" si="5"/>
        <v>0</v>
      </c>
      <c r="BN19" s="186"/>
      <c r="BO19" s="186">
        <f t="shared" si="5"/>
        <v>0</v>
      </c>
      <c r="BP19" s="186">
        <f t="shared" si="5"/>
        <v>0</v>
      </c>
      <c r="BQ19" s="186">
        <f t="shared" si="5"/>
        <v>0</v>
      </c>
      <c r="BR19" s="186">
        <f t="shared" si="5"/>
        <v>0</v>
      </c>
      <c r="BS19" s="186">
        <f t="shared" si="5"/>
        <v>0</v>
      </c>
      <c r="BT19" s="186">
        <f t="shared" si="5"/>
        <v>0</v>
      </c>
      <c r="BU19" s="186">
        <f t="shared" si="5"/>
        <v>0</v>
      </c>
      <c r="BV19" s="186"/>
      <c r="BW19" s="186">
        <f t="shared" si="5"/>
        <v>0</v>
      </c>
      <c r="BX19" s="186">
        <f t="shared" ref="BX19:CE19" si="6">BX36</f>
        <v>0</v>
      </c>
      <c r="BY19" s="186">
        <f t="shared" si="6"/>
        <v>0</v>
      </c>
      <c r="BZ19" s="186">
        <f t="shared" si="6"/>
        <v>0</v>
      </c>
      <c r="CA19" s="186">
        <f t="shared" si="6"/>
        <v>0</v>
      </c>
      <c r="CB19" s="186">
        <f t="shared" si="6"/>
        <v>0</v>
      </c>
      <c r="CC19" s="186">
        <f t="shared" si="6"/>
        <v>0</v>
      </c>
      <c r="CD19" s="186"/>
      <c r="CE19" s="186">
        <f t="shared" si="6"/>
        <v>0</v>
      </c>
      <c r="CF19" s="186"/>
    </row>
    <row r="20" spans="1:84" s="195" customFormat="1" ht="31.5" hidden="1" outlineLevel="1" x14ac:dyDescent="0.25">
      <c r="A20" s="192" t="s">
        <v>85</v>
      </c>
      <c r="B20" s="10" t="s">
        <v>86</v>
      </c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193"/>
      <c r="CD20" s="193"/>
      <c r="CE20" s="193"/>
      <c r="CF20" s="193"/>
    </row>
    <row r="21" spans="1:84" s="191" customFormat="1" ht="47.25" hidden="1" outlineLevel="1" x14ac:dyDescent="0.25">
      <c r="A21" s="188" t="s">
        <v>87</v>
      </c>
      <c r="B21" s="9" t="s">
        <v>88</v>
      </c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  <c r="BM21" s="189"/>
      <c r="BN21" s="189"/>
      <c r="BO21" s="189"/>
      <c r="BP21" s="189"/>
      <c r="BQ21" s="189"/>
      <c r="BR21" s="189"/>
      <c r="BS21" s="189"/>
      <c r="BT21" s="189"/>
      <c r="BU21" s="189"/>
      <c r="BV21" s="189"/>
      <c r="BW21" s="189"/>
      <c r="BX21" s="189"/>
      <c r="BY21" s="189"/>
      <c r="BZ21" s="189"/>
      <c r="CA21" s="189"/>
      <c r="CB21" s="189"/>
      <c r="CC21" s="189"/>
      <c r="CD21" s="189"/>
      <c r="CE21" s="189"/>
      <c r="CF21" s="189"/>
    </row>
    <row r="22" spans="1:84" s="191" customFormat="1" ht="47.25" hidden="1" outlineLevel="1" x14ac:dyDescent="0.25">
      <c r="A22" s="188" t="s">
        <v>89</v>
      </c>
      <c r="B22" s="9" t="s">
        <v>90</v>
      </c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189"/>
      <c r="BG22" s="189"/>
      <c r="BH22" s="189"/>
      <c r="BI22" s="189"/>
      <c r="BJ22" s="189"/>
      <c r="BK22" s="189"/>
      <c r="BL22" s="189"/>
      <c r="BM22" s="189"/>
      <c r="BN22" s="189"/>
      <c r="BO22" s="189"/>
      <c r="BP22" s="189"/>
      <c r="BQ22" s="189"/>
      <c r="BR22" s="189"/>
      <c r="BS22" s="189"/>
      <c r="BT22" s="189"/>
      <c r="BU22" s="189"/>
      <c r="BV22" s="189"/>
      <c r="BW22" s="189"/>
      <c r="BX22" s="189"/>
      <c r="BY22" s="189"/>
      <c r="BZ22" s="189"/>
      <c r="CA22" s="189"/>
      <c r="CB22" s="189"/>
      <c r="CC22" s="189"/>
      <c r="CD22" s="189"/>
      <c r="CE22" s="189"/>
      <c r="CF22" s="189"/>
    </row>
    <row r="23" spans="1:84" s="191" customFormat="1" ht="31.5" hidden="1" outlineLevel="1" x14ac:dyDescent="0.25">
      <c r="A23" s="188" t="s">
        <v>91</v>
      </c>
      <c r="B23" s="9" t="s">
        <v>92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  <c r="BE23" s="189"/>
      <c r="BF23" s="189"/>
      <c r="BG23" s="189"/>
      <c r="BH23" s="189"/>
      <c r="BI23" s="189"/>
      <c r="BJ23" s="189"/>
      <c r="BK23" s="189"/>
      <c r="BL23" s="189"/>
      <c r="BM23" s="189"/>
      <c r="BN23" s="189"/>
      <c r="BO23" s="189"/>
      <c r="BP23" s="189"/>
      <c r="BQ23" s="189"/>
      <c r="BR23" s="189"/>
      <c r="BS23" s="189"/>
      <c r="BT23" s="189"/>
      <c r="BU23" s="189"/>
      <c r="BV23" s="189"/>
      <c r="BW23" s="189"/>
      <c r="BX23" s="189"/>
      <c r="BY23" s="189"/>
      <c r="BZ23" s="189"/>
      <c r="CA23" s="189"/>
      <c r="CB23" s="189"/>
      <c r="CC23" s="189"/>
      <c r="CD23" s="189"/>
      <c r="CE23" s="189"/>
      <c r="CF23" s="189"/>
    </row>
    <row r="24" spans="1:84" s="195" customFormat="1" ht="31.5" hidden="1" outlineLevel="1" x14ac:dyDescent="0.25">
      <c r="A24" s="192" t="s">
        <v>93</v>
      </c>
      <c r="B24" s="10" t="s">
        <v>94</v>
      </c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193"/>
      <c r="BG24" s="193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/>
      <c r="CA24" s="193"/>
      <c r="CB24" s="193"/>
      <c r="CC24" s="193"/>
      <c r="CD24" s="193"/>
      <c r="CE24" s="193"/>
      <c r="CF24" s="193"/>
    </row>
    <row r="25" spans="1:84" s="191" customFormat="1" ht="47.25" hidden="1" outlineLevel="1" x14ac:dyDescent="0.25">
      <c r="A25" s="188" t="s">
        <v>95</v>
      </c>
      <c r="B25" s="9" t="s">
        <v>96</v>
      </c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189"/>
      <c r="BI25" s="189"/>
      <c r="BJ25" s="189"/>
      <c r="BK25" s="189"/>
      <c r="BL25" s="189"/>
      <c r="BM25" s="189"/>
      <c r="BN25" s="189"/>
      <c r="BO25" s="189"/>
      <c r="BP25" s="189"/>
      <c r="BQ25" s="189"/>
      <c r="BR25" s="189"/>
      <c r="BS25" s="189"/>
      <c r="BT25" s="189"/>
      <c r="BU25" s="189"/>
      <c r="BV25" s="189"/>
      <c r="BW25" s="189"/>
      <c r="BX25" s="189"/>
      <c r="BY25" s="189"/>
      <c r="BZ25" s="189"/>
      <c r="CA25" s="189"/>
      <c r="CB25" s="189"/>
      <c r="CC25" s="189"/>
      <c r="CD25" s="189"/>
      <c r="CE25" s="189"/>
      <c r="CF25" s="189"/>
    </row>
    <row r="26" spans="1:84" s="191" customFormat="1" ht="31.5" hidden="1" outlineLevel="1" x14ac:dyDescent="0.25">
      <c r="A26" s="188" t="s">
        <v>97</v>
      </c>
      <c r="B26" s="9" t="s">
        <v>98</v>
      </c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  <c r="BH26" s="189"/>
      <c r="BI26" s="189"/>
      <c r="BJ26" s="189"/>
      <c r="BK26" s="189"/>
      <c r="BL26" s="189"/>
      <c r="BM26" s="189"/>
      <c r="BN26" s="189"/>
      <c r="BO26" s="189"/>
      <c r="BP26" s="189"/>
      <c r="BQ26" s="189"/>
      <c r="BR26" s="189"/>
      <c r="BS26" s="189"/>
      <c r="BT26" s="189"/>
      <c r="BU26" s="189"/>
      <c r="BV26" s="189"/>
      <c r="BW26" s="189"/>
      <c r="BX26" s="189"/>
      <c r="BY26" s="189"/>
      <c r="BZ26" s="189"/>
      <c r="CA26" s="189"/>
      <c r="CB26" s="189"/>
      <c r="CC26" s="189"/>
      <c r="CD26" s="189"/>
      <c r="CE26" s="189"/>
      <c r="CF26" s="189"/>
    </row>
    <row r="27" spans="1:84" s="195" customFormat="1" ht="31.5" hidden="1" outlineLevel="1" x14ac:dyDescent="0.25">
      <c r="A27" s="192" t="s">
        <v>99</v>
      </c>
      <c r="B27" s="10" t="s">
        <v>100</v>
      </c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  <c r="BB27" s="193"/>
      <c r="BC27" s="193"/>
      <c r="BD27" s="193"/>
      <c r="BE27" s="193"/>
      <c r="BF27" s="193"/>
      <c r="BG27" s="193"/>
      <c r="BH27" s="193"/>
      <c r="BI27" s="193"/>
      <c r="BJ27" s="193"/>
      <c r="BK27" s="193"/>
      <c r="BL27" s="193"/>
      <c r="BM27" s="193"/>
      <c r="BN27" s="193"/>
      <c r="BO27" s="193"/>
      <c r="BP27" s="193"/>
      <c r="BQ27" s="193"/>
      <c r="BR27" s="193"/>
      <c r="BS27" s="193"/>
      <c r="BT27" s="193"/>
      <c r="BU27" s="193"/>
      <c r="BV27" s="193"/>
      <c r="BW27" s="193"/>
      <c r="BX27" s="193"/>
      <c r="BY27" s="193"/>
      <c r="BZ27" s="193"/>
      <c r="CA27" s="193"/>
      <c r="CB27" s="193"/>
      <c r="CC27" s="193"/>
      <c r="CD27" s="193"/>
      <c r="CE27" s="193"/>
      <c r="CF27" s="193"/>
    </row>
    <row r="28" spans="1:84" s="191" customFormat="1" ht="31.5" hidden="1" outlineLevel="1" x14ac:dyDescent="0.25">
      <c r="A28" s="188" t="s">
        <v>101</v>
      </c>
      <c r="B28" s="9" t="s">
        <v>102</v>
      </c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9"/>
      <c r="AV28" s="189"/>
      <c r="AW28" s="189"/>
      <c r="AX28" s="189"/>
      <c r="AY28" s="189"/>
      <c r="AZ28" s="189"/>
      <c r="BA28" s="189"/>
      <c r="BB28" s="189"/>
      <c r="BC28" s="189"/>
      <c r="BD28" s="189"/>
      <c r="BE28" s="189"/>
      <c r="BF28" s="189"/>
      <c r="BG28" s="189"/>
      <c r="BH28" s="189"/>
      <c r="BI28" s="189"/>
      <c r="BJ28" s="189"/>
      <c r="BK28" s="189"/>
      <c r="BL28" s="189"/>
      <c r="BM28" s="189"/>
      <c r="BN28" s="189"/>
      <c r="BO28" s="189"/>
      <c r="BP28" s="189"/>
      <c r="BQ28" s="189"/>
      <c r="BR28" s="189"/>
      <c r="BS28" s="189"/>
      <c r="BT28" s="189"/>
      <c r="BU28" s="189"/>
      <c r="BV28" s="189"/>
      <c r="BW28" s="189"/>
      <c r="BX28" s="189"/>
      <c r="BY28" s="189"/>
      <c r="BZ28" s="189"/>
      <c r="CA28" s="189"/>
      <c r="CB28" s="189"/>
      <c r="CC28" s="189"/>
      <c r="CD28" s="189"/>
      <c r="CE28" s="189"/>
      <c r="CF28" s="189"/>
    </row>
    <row r="29" spans="1:84" s="191" customFormat="1" ht="63" hidden="1" outlineLevel="1" x14ac:dyDescent="0.25">
      <c r="A29" s="188" t="s">
        <v>106</v>
      </c>
      <c r="B29" s="9" t="s">
        <v>103</v>
      </c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89"/>
      <c r="BJ29" s="189"/>
      <c r="BK29" s="189"/>
      <c r="BL29" s="189"/>
      <c r="BM29" s="189"/>
      <c r="BN29" s="189"/>
      <c r="BO29" s="189"/>
      <c r="BP29" s="189"/>
      <c r="BQ29" s="189"/>
      <c r="BR29" s="189"/>
      <c r="BS29" s="189"/>
      <c r="BT29" s="189"/>
      <c r="BU29" s="189"/>
      <c r="BV29" s="189"/>
      <c r="BW29" s="189"/>
      <c r="BX29" s="189"/>
      <c r="BY29" s="189"/>
      <c r="BZ29" s="189"/>
      <c r="CA29" s="189"/>
      <c r="CB29" s="189"/>
      <c r="CC29" s="189"/>
      <c r="CD29" s="189"/>
      <c r="CE29" s="189"/>
      <c r="CF29" s="189"/>
    </row>
    <row r="30" spans="1:84" s="191" customFormat="1" ht="63" hidden="1" outlineLevel="1" x14ac:dyDescent="0.25">
      <c r="A30" s="188" t="s">
        <v>108</v>
      </c>
      <c r="B30" s="9" t="s">
        <v>104</v>
      </c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BC30" s="189"/>
      <c r="BD30" s="189"/>
      <c r="BE30" s="189"/>
      <c r="BF30" s="189"/>
      <c r="BG30" s="189"/>
      <c r="BH30" s="189"/>
      <c r="BI30" s="189"/>
      <c r="BJ30" s="189"/>
      <c r="BK30" s="189"/>
      <c r="BL30" s="189"/>
      <c r="BM30" s="189"/>
      <c r="BN30" s="189"/>
      <c r="BO30" s="189"/>
      <c r="BP30" s="189"/>
      <c r="BQ30" s="189"/>
      <c r="BR30" s="189"/>
      <c r="BS30" s="189"/>
      <c r="BT30" s="189"/>
      <c r="BU30" s="189"/>
      <c r="BV30" s="189"/>
      <c r="BW30" s="189"/>
      <c r="BX30" s="189"/>
      <c r="BY30" s="189"/>
      <c r="BZ30" s="189"/>
      <c r="CA30" s="189"/>
      <c r="CB30" s="189"/>
      <c r="CC30" s="189"/>
      <c r="CD30" s="189"/>
      <c r="CE30" s="189"/>
      <c r="CF30" s="189"/>
    </row>
    <row r="31" spans="1:84" s="191" customFormat="1" ht="63" hidden="1" outlineLevel="1" x14ac:dyDescent="0.25">
      <c r="A31" s="188" t="s">
        <v>109</v>
      </c>
      <c r="B31" s="9" t="s">
        <v>105</v>
      </c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  <c r="BC31" s="189"/>
      <c r="BD31" s="189"/>
      <c r="BE31" s="189"/>
      <c r="BF31" s="189"/>
      <c r="BG31" s="189"/>
      <c r="BH31" s="189"/>
      <c r="BI31" s="189"/>
      <c r="BJ31" s="189"/>
      <c r="BK31" s="189"/>
      <c r="BL31" s="189"/>
      <c r="BM31" s="189"/>
      <c r="BN31" s="189"/>
      <c r="BO31" s="189"/>
      <c r="BP31" s="189"/>
      <c r="BQ31" s="189"/>
      <c r="BR31" s="189"/>
      <c r="BS31" s="189"/>
      <c r="BT31" s="189"/>
      <c r="BU31" s="189"/>
      <c r="BV31" s="189"/>
      <c r="BW31" s="189"/>
      <c r="BX31" s="189"/>
      <c r="BY31" s="189"/>
      <c r="BZ31" s="189"/>
      <c r="CA31" s="189"/>
      <c r="CB31" s="189"/>
      <c r="CC31" s="189"/>
      <c r="CD31" s="189"/>
      <c r="CE31" s="189"/>
      <c r="CF31" s="189"/>
    </row>
    <row r="32" spans="1:84" s="191" customFormat="1" ht="31.5" hidden="1" outlineLevel="1" x14ac:dyDescent="0.25">
      <c r="A32" s="188" t="s">
        <v>110</v>
      </c>
      <c r="B32" s="9" t="s">
        <v>102</v>
      </c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189"/>
      <c r="BH32" s="189"/>
      <c r="BI32" s="189"/>
      <c r="BJ32" s="189"/>
      <c r="BK32" s="189"/>
      <c r="BL32" s="189"/>
      <c r="BM32" s="189"/>
      <c r="BN32" s="189"/>
      <c r="BO32" s="189"/>
      <c r="BP32" s="189"/>
      <c r="BQ32" s="189"/>
      <c r="BR32" s="189"/>
      <c r="BS32" s="189"/>
      <c r="BT32" s="189"/>
      <c r="BU32" s="189"/>
      <c r="BV32" s="189"/>
      <c r="BW32" s="189"/>
      <c r="BX32" s="189"/>
      <c r="BY32" s="189"/>
      <c r="BZ32" s="189"/>
      <c r="CA32" s="189"/>
      <c r="CB32" s="189"/>
      <c r="CC32" s="189"/>
      <c r="CD32" s="189"/>
      <c r="CE32" s="189"/>
      <c r="CF32" s="189"/>
    </row>
    <row r="33" spans="1:84" s="191" customFormat="1" ht="63" hidden="1" outlineLevel="1" x14ac:dyDescent="0.25">
      <c r="A33" s="188" t="s">
        <v>111</v>
      </c>
      <c r="B33" s="9" t="s">
        <v>103</v>
      </c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89"/>
      <c r="AT33" s="189"/>
      <c r="AU33" s="189"/>
      <c r="AV33" s="189"/>
      <c r="AW33" s="189"/>
      <c r="AX33" s="189"/>
      <c r="AY33" s="189"/>
      <c r="AZ33" s="189"/>
      <c r="BA33" s="189"/>
      <c r="BB33" s="189"/>
      <c r="BC33" s="189"/>
      <c r="BD33" s="189"/>
      <c r="BE33" s="189"/>
      <c r="BF33" s="189"/>
      <c r="BG33" s="189"/>
      <c r="BH33" s="189"/>
      <c r="BI33" s="189"/>
      <c r="BJ33" s="189"/>
      <c r="BK33" s="189"/>
      <c r="BL33" s="189"/>
      <c r="BM33" s="189"/>
      <c r="BN33" s="189"/>
      <c r="BO33" s="189"/>
      <c r="BP33" s="189"/>
      <c r="BQ33" s="189"/>
      <c r="BR33" s="189"/>
      <c r="BS33" s="189"/>
      <c r="BT33" s="189"/>
      <c r="BU33" s="189"/>
      <c r="BV33" s="189"/>
      <c r="BW33" s="189"/>
      <c r="BX33" s="189"/>
      <c r="BY33" s="189"/>
      <c r="BZ33" s="189"/>
      <c r="CA33" s="189"/>
      <c r="CB33" s="189"/>
      <c r="CC33" s="189"/>
      <c r="CD33" s="189"/>
      <c r="CE33" s="189"/>
      <c r="CF33" s="189"/>
    </row>
    <row r="34" spans="1:84" s="191" customFormat="1" ht="63" hidden="1" outlineLevel="1" x14ac:dyDescent="0.25">
      <c r="A34" s="188" t="s">
        <v>112</v>
      </c>
      <c r="B34" s="9" t="s">
        <v>104</v>
      </c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189"/>
      <c r="AV34" s="189"/>
      <c r="AW34" s="189"/>
      <c r="AX34" s="189"/>
      <c r="AY34" s="189"/>
      <c r="AZ34" s="189"/>
      <c r="BA34" s="189"/>
      <c r="BB34" s="189"/>
      <c r="BC34" s="189"/>
      <c r="BD34" s="189"/>
      <c r="BE34" s="189"/>
      <c r="BF34" s="189"/>
      <c r="BG34" s="189"/>
      <c r="BH34" s="189"/>
      <c r="BI34" s="189"/>
      <c r="BJ34" s="189"/>
      <c r="BK34" s="189"/>
      <c r="BL34" s="189"/>
      <c r="BM34" s="189"/>
      <c r="BN34" s="189"/>
      <c r="BO34" s="189"/>
      <c r="BP34" s="189"/>
      <c r="BQ34" s="189"/>
      <c r="BR34" s="189"/>
      <c r="BS34" s="189"/>
      <c r="BT34" s="189"/>
      <c r="BU34" s="189"/>
      <c r="BV34" s="189"/>
      <c r="BW34" s="189"/>
      <c r="BX34" s="189"/>
      <c r="BY34" s="189"/>
      <c r="BZ34" s="189"/>
      <c r="CA34" s="189"/>
      <c r="CB34" s="189"/>
      <c r="CC34" s="189"/>
      <c r="CD34" s="189"/>
      <c r="CE34" s="189"/>
      <c r="CF34" s="189"/>
    </row>
    <row r="35" spans="1:84" s="191" customFormat="1" ht="63" hidden="1" outlineLevel="1" x14ac:dyDescent="0.25">
      <c r="A35" s="188" t="s">
        <v>113</v>
      </c>
      <c r="B35" s="9" t="s">
        <v>107</v>
      </c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BC35" s="189"/>
      <c r="BD35" s="189"/>
      <c r="BE35" s="189"/>
      <c r="BF35" s="189"/>
      <c r="BG35" s="189"/>
      <c r="BH35" s="189"/>
      <c r="BI35" s="189"/>
      <c r="BJ35" s="189"/>
      <c r="BK35" s="189"/>
      <c r="BL35" s="189"/>
      <c r="BM35" s="189"/>
      <c r="BN35" s="189"/>
      <c r="BO35" s="189"/>
      <c r="BP35" s="189"/>
      <c r="BQ35" s="189"/>
      <c r="BR35" s="189"/>
      <c r="BS35" s="189"/>
      <c r="BT35" s="189"/>
      <c r="BU35" s="189"/>
      <c r="BV35" s="189"/>
      <c r="BW35" s="189"/>
      <c r="BX35" s="189"/>
      <c r="BY35" s="189"/>
      <c r="BZ35" s="189"/>
      <c r="CA35" s="189"/>
      <c r="CB35" s="189"/>
      <c r="CC35" s="189"/>
      <c r="CD35" s="189"/>
      <c r="CE35" s="189"/>
      <c r="CF35" s="189"/>
    </row>
    <row r="36" spans="1:84" s="198" customFormat="1" ht="63" collapsed="1" x14ac:dyDescent="0.25">
      <c r="A36" s="196" t="s">
        <v>40</v>
      </c>
      <c r="B36" s="65" t="s">
        <v>41</v>
      </c>
      <c r="C36" s="197">
        <v>0</v>
      </c>
      <c r="D36" s="197">
        <f>D37</f>
        <v>0</v>
      </c>
      <c r="E36" s="197">
        <f t="shared" ref="E36:BW36" si="7">E37</f>
        <v>0</v>
      </c>
      <c r="F36" s="197">
        <f t="shared" si="7"/>
        <v>0</v>
      </c>
      <c r="G36" s="197">
        <f t="shared" si="7"/>
        <v>0</v>
      </c>
      <c r="H36" s="197">
        <f t="shared" si="7"/>
        <v>0</v>
      </c>
      <c r="I36" s="197">
        <f t="shared" si="7"/>
        <v>0</v>
      </c>
      <c r="J36" s="197">
        <f t="shared" si="7"/>
        <v>0</v>
      </c>
      <c r="K36" s="197">
        <f t="shared" si="7"/>
        <v>0</v>
      </c>
      <c r="L36" s="197">
        <f t="shared" si="7"/>
        <v>0</v>
      </c>
      <c r="M36" s="197">
        <f t="shared" si="7"/>
        <v>0</v>
      </c>
      <c r="N36" s="197">
        <f t="shared" si="7"/>
        <v>0</v>
      </c>
      <c r="O36" s="197">
        <f t="shared" si="7"/>
        <v>0</v>
      </c>
      <c r="P36" s="197">
        <f t="shared" si="7"/>
        <v>0</v>
      </c>
      <c r="Q36" s="197">
        <f t="shared" si="7"/>
        <v>0</v>
      </c>
      <c r="R36" s="197">
        <f t="shared" si="7"/>
        <v>0</v>
      </c>
      <c r="S36" s="197">
        <f t="shared" si="7"/>
        <v>0</v>
      </c>
      <c r="T36" s="197">
        <f t="shared" si="7"/>
        <v>0</v>
      </c>
      <c r="U36" s="197">
        <f t="shared" si="7"/>
        <v>0</v>
      </c>
      <c r="V36" s="197">
        <f t="shared" si="7"/>
        <v>0</v>
      </c>
      <c r="W36" s="197">
        <f t="shared" si="7"/>
        <v>0</v>
      </c>
      <c r="X36" s="197">
        <f t="shared" si="7"/>
        <v>0</v>
      </c>
      <c r="Y36" s="197">
        <f t="shared" si="7"/>
        <v>0</v>
      </c>
      <c r="Z36" s="197"/>
      <c r="AA36" s="197">
        <f t="shared" si="7"/>
        <v>0</v>
      </c>
      <c r="AB36" s="197">
        <f t="shared" si="7"/>
        <v>0</v>
      </c>
      <c r="AC36" s="197">
        <f t="shared" si="7"/>
        <v>0</v>
      </c>
      <c r="AD36" s="197">
        <f t="shared" si="7"/>
        <v>0</v>
      </c>
      <c r="AE36" s="197">
        <f t="shared" si="7"/>
        <v>0</v>
      </c>
      <c r="AF36" s="197">
        <f t="shared" si="7"/>
        <v>0</v>
      </c>
      <c r="AG36" s="197">
        <f t="shared" si="7"/>
        <v>0</v>
      </c>
      <c r="AH36" s="197"/>
      <c r="AI36" s="197">
        <f t="shared" si="7"/>
        <v>0</v>
      </c>
      <c r="AJ36" s="197">
        <f t="shared" si="7"/>
        <v>0</v>
      </c>
      <c r="AK36" s="197">
        <f t="shared" si="7"/>
        <v>0</v>
      </c>
      <c r="AL36" s="197">
        <f t="shared" si="7"/>
        <v>0</v>
      </c>
      <c r="AM36" s="197">
        <f t="shared" si="7"/>
        <v>0</v>
      </c>
      <c r="AN36" s="197">
        <f t="shared" si="7"/>
        <v>0</v>
      </c>
      <c r="AO36" s="197">
        <f t="shared" si="7"/>
        <v>0</v>
      </c>
      <c r="AP36" s="197"/>
      <c r="AQ36" s="197">
        <f t="shared" si="7"/>
        <v>0</v>
      </c>
      <c r="AR36" s="197">
        <f t="shared" si="7"/>
        <v>0</v>
      </c>
      <c r="AS36" s="197">
        <f t="shared" si="7"/>
        <v>0</v>
      </c>
      <c r="AT36" s="197">
        <f t="shared" si="7"/>
        <v>0</v>
      </c>
      <c r="AU36" s="197">
        <f t="shared" si="7"/>
        <v>0</v>
      </c>
      <c r="AV36" s="197">
        <f t="shared" si="7"/>
        <v>0</v>
      </c>
      <c r="AW36" s="197">
        <f t="shared" si="7"/>
        <v>0</v>
      </c>
      <c r="AX36" s="197"/>
      <c r="AY36" s="197">
        <f t="shared" si="7"/>
        <v>0</v>
      </c>
      <c r="AZ36" s="197">
        <f t="shared" si="7"/>
        <v>0</v>
      </c>
      <c r="BA36" s="197">
        <f t="shared" si="7"/>
        <v>0</v>
      </c>
      <c r="BB36" s="197">
        <f t="shared" si="7"/>
        <v>0</v>
      </c>
      <c r="BC36" s="197">
        <f t="shared" si="7"/>
        <v>0</v>
      </c>
      <c r="BD36" s="197">
        <f t="shared" si="7"/>
        <v>0</v>
      </c>
      <c r="BE36" s="197">
        <f t="shared" si="7"/>
        <v>0</v>
      </c>
      <c r="BF36" s="197"/>
      <c r="BG36" s="197">
        <f t="shared" si="7"/>
        <v>0</v>
      </c>
      <c r="BH36" s="197">
        <f t="shared" si="7"/>
        <v>0</v>
      </c>
      <c r="BI36" s="197">
        <f t="shared" si="7"/>
        <v>0</v>
      </c>
      <c r="BJ36" s="197">
        <f t="shared" si="7"/>
        <v>0</v>
      </c>
      <c r="BK36" s="197">
        <f t="shared" si="7"/>
        <v>0</v>
      </c>
      <c r="BL36" s="197">
        <f t="shared" si="7"/>
        <v>0</v>
      </c>
      <c r="BM36" s="197">
        <f t="shared" si="7"/>
        <v>0</v>
      </c>
      <c r="BN36" s="197"/>
      <c r="BO36" s="197">
        <f t="shared" si="7"/>
        <v>0</v>
      </c>
      <c r="BP36" s="197">
        <f t="shared" si="7"/>
        <v>0</v>
      </c>
      <c r="BQ36" s="197">
        <f t="shared" si="7"/>
        <v>0</v>
      </c>
      <c r="BR36" s="197">
        <f t="shared" si="7"/>
        <v>0</v>
      </c>
      <c r="BS36" s="197">
        <f t="shared" si="7"/>
        <v>0</v>
      </c>
      <c r="BT36" s="197">
        <f t="shared" si="7"/>
        <v>0</v>
      </c>
      <c r="BU36" s="197">
        <f t="shared" si="7"/>
        <v>0</v>
      </c>
      <c r="BV36" s="197"/>
      <c r="BW36" s="197">
        <f t="shared" si="7"/>
        <v>0</v>
      </c>
      <c r="BX36" s="197">
        <f t="shared" ref="BX36:CE36" si="8">BX37</f>
        <v>0</v>
      </c>
      <c r="BY36" s="197">
        <f t="shared" si="8"/>
        <v>0</v>
      </c>
      <c r="BZ36" s="197">
        <f t="shared" si="8"/>
        <v>0</v>
      </c>
      <c r="CA36" s="197">
        <f t="shared" si="8"/>
        <v>0</v>
      </c>
      <c r="CB36" s="197">
        <f t="shared" si="8"/>
        <v>0</v>
      </c>
      <c r="CC36" s="197">
        <f t="shared" si="8"/>
        <v>0</v>
      </c>
      <c r="CD36" s="197"/>
      <c r="CE36" s="197">
        <f t="shared" si="8"/>
        <v>0</v>
      </c>
      <c r="CF36" s="197"/>
    </row>
    <row r="37" spans="1:84" s="409" customFormat="1" ht="31.5" x14ac:dyDescent="0.25">
      <c r="A37" s="199" t="s">
        <v>327</v>
      </c>
      <c r="B37" s="11" t="s">
        <v>326</v>
      </c>
      <c r="C37" s="395" t="str">
        <f>Ф3!C35</f>
        <v>I_001</v>
      </c>
      <c r="D37" s="395">
        <f>Ф3!AI35</f>
        <v>0</v>
      </c>
      <c r="E37" s="395">
        <f>Ф3!AJ35</f>
        <v>0</v>
      </c>
      <c r="F37" s="395">
        <v>0</v>
      </c>
      <c r="G37" s="395">
        <v>0</v>
      </c>
      <c r="H37" s="395">
        <v>0</v>
      </c>
      <c r="I37" s="395">
        <v>0</v>
      </c>
      <c r="J37" s="395">
        <v>0</v>
      </c>
      <c r="K37" s="395">
        <v>0</v>
      </c>
      <c r="L37" s="395">
        <v>0</v>
      </c>
      <c r="M37" s="395">
        <v>0</v>
      </c>
      <c r="N37" s="395">
        <v>0</v>
      </c>
      <c r="O37" s="395">
        <v>0</v>
      </c>
      <c r="P37" s="395">
        <v>0</v>
      </c>
      <c r="Q37" s="395">
        <v>0</v>
      </c>
      <c r="R37" s="395">
        <v>0</v>
      </c>
      <c r="S37" s="395">
        <v>0</v>
      </c>
      <c r="T37" s="395">
        <v>0</v>
      </c>
      <c r="U37" s="395">
        <v>0</v>
      </c>
      <c r="V37" s="395">
        <v>0</v>
      </c>
      <c r="W37" s="395">
        <v>0</v>
      </c>
      <c r="X37" s="395">
        <v>0</v>
      </c>
      <c r="Y37" s="395">
        <v>0</v>
      </c>
      <c r="Z37" s="395"/>
      <c r="AA37" s="395">
        <v>0</v>
      </c>
      <c r="AB37" s="395">
        <v>0</v>
      </c>
      <c r="AC37" s="395">
        <f>E37</f>
        <v>0</v>
      </c>
      <c r="AD37" s="395">
        <v>0</v>
      </c>
      <c r="AE37" s="395">
        <v>0</v>
      </c>
      <c r="AF37" s="395">
        <v>0</v>
      </c>
      <c r="AG37" s="395">
        <v>0</v>
      </c>
      <c r="AH37" s="395"/>
      <c r="AI37" s="395">
        <v>0</v>
      </c>
      <c r="AJ37" s="395">
        <v>0</v>
      </c>
      <c r="AK37" s="395">
        <v>0</v>
      </c>
      <c r="AL37" s="395">
        <v>0</v>
      </c>
      <c r="AM37" s="395">
        <v>0</v>
      </c>
      <c r="AN37" s="395">
        <v>0</v>
      </c>
      <c r="AO37" s="395">
        <v>0</v>
      </c>
      <c r="AP37" s="395"/>
      <c r="AQ37" s="395">
        <v>0</v>
      </c>
      <c r="AR37" s="395">
        <v>0</v>
      </c>
      <c r="AS37" s="395">
        <v>0</v>
      </c>
      <c r="AT37" s="395">
        <v>0</v>
      </c>
      <c r="AU37" s="395">
        <v>0</v>
      </c>
      <c r="AV37" s="395">
        <v>0</v>
      </c>
      <c r="AW37" s="395">
        <v>0</v>
      </c>
      <c r="AX37" s="395"/>
      <c r="AY37" s="395">
        <v>0</v>
      </c>
      <c r="AZ37" s="395">
        <v>0</v>
      </c>
      <c r="BA37" s="395">
        <v>0</v>
      </c>
      <c r="BB37" s="395">
        <v>0</v>
      </c>
      <c r="BC37" s="395">
        <v>0</v>
      </c>
      <c r="BD37" s="395">
        <v>0</v>
      </c>
      <c r="BE37" s="395">
        <v>0</v>
      </c>
      <c r="BF37" s="395"/>
      <c r="BG37" s="395">
        <v>0</v>
      </c>
      <c r="BH37" s="395">
        <v>0</v>
      </c>
      <c r="BI37" s="395">
        <v>0</v>
      </c>
      <c r="BJ37" s="395">
        <v>0</v>
      </c>
      <c r="BK37" s="395">
        <v>0</v>
      </c>
      <c r="BL37" s="395">
        <v>0</v>
      </c>
      <c r="BM37" s="395">
        <v>0</v>
      </c>
      <c r="BN37" s="395"/>
      <c r="BO37" s="395">
        <v>0</v>
      </c>
      <c r="BP37" s="395">
        <f>T37</f>
        <v>0</v>
      </c>
      <c r="BQ37" s="395">
        <f>U37+AK37+BA37</f>
        <v>0</v>
      </c>
      <c r="BR37" s="395">
        <f>V37+AL37+BB37</f>
        <v>0</v>
      </c>
      <c r="BS37" s="395">
        <f>W37+AM37+BC37</f>
        <v>0</v>
      </c>
      <c r="BT37" s="395">
        <f>X37+AN37+BD37</f>
        <v>0</v>
      </c>
      <c r="BU37" s="395">
        <f>Y37+AO37+BE37</f>
        <v>0</v>
      </c>
      <c r="BV37" s="395"/>
      <c r="BW37" s="395">
        <f>AA37+AQ37+BG37</f>
        <v>0</v>
      </c>
      <c r="BX37" s="395">
        <f t="shared" ref="BX37" si="9">AB37</f>
        <v>0</v>
      </c>
      <c r="BY37" s="395">
        <f>AC37+AS37+BI37</f>
        <v>0</v>
      </c>
      <c r="BZ37" s="395">
        <f>AD37+AT37+BJ37</f>
        <v>0</v>
      </c>
      <c r="CA37" s="395">
        <f>AE37+AU37+BK37</f>
        <v>0</v>
      </c>
      <c r="CB37" s="395">
        <f>AF37+AV37+BL37</f>
        <v>0</v>
      </c>
      <c r="CC37" s="395">
        <f>AG37+AW37+BM37</f>
        <v>0</v>
      </c>
      <c r="CD37" s="395"/>
      <c r="CE37" s="395">
        <f>AI37+AY37+BO37</f>
        <v>0</v>
      </c>
      <c r="CF37" s="395"/>
    </row>
    <row r="38" spans="1:84" s="195" customFormat="1" ht="47.25" hidden="1" x14ac:dyDescent="0.25">
      <c r="A38" s="192" t="s">
        <v>114</v>
      </c>
      <c r="B38" s="10" t="s">
        <v>42</v>
      </c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  <c r="BD38" s="193"/>
      <c r="BE38" s="193"/>
      <c r="BF38" s="193"/>
      <c r="BG38" s="193"/>
      <c r="BH38" s="193"/>
      <c r="BI38" s="193"/>
      <c r="BJ38" s="193"/>
      <c r="BK38" s="193"/>
      <c r="BL38" s="193"/>
      <c r="BM38" s="193"/>
      <c r="BN38" s="193"/>
      <c r="BO38" s="193"/>
      <c r="BP38" s="193"/>
      <c r="BQ38" s="193"/>
      <c r="BR38" s="193"/>
      <c r="BS38" s="193"/>
      <c r="BT38" s="193"/>
      <c r="BU38" s="193"/>
      <c r="BV38" s="193"/>
      <c r="BW38" s="193"/>
      <c r="BX38" s="193"/>
      <c r="BY38" s="193"/>
      <c r="BZ38" s="193"/>
      <c r="CA38" s="193"/>
      <c r="CB38" s="193"/>
      <c r="CC38" s="193"/>
      <c r="CD38" s="193"/>
      <c r="CE38" s="193"/>
      <c r="CF38" s="193"/>
    </row>
    <row r="39" spans="1:84" s="187" customFormat="1" ht="31.5" x14ac:dyDescent="0.25">
      <c r="A39" s="185" t="s">
        <v>43</v>
      </c>
      <c r="B39" s="64" t="s">
        <v>44</v>
      </c>
      <c r="C39" s="186">
        <v>0</v>
      </c>
      <c r="D39" s="186">
        <f>D40+D45+D52</f>
        <v>14.488886666666666</v>
      </c>
      <c r="E39" s="186">
        <f>E40+E45+E52</f>
        <v>19.643686666666667</v>
      </c>
      <c r="F39" s="186">
        <f t="shared" ref="F39:BW39" si="10">F40+F45+F52</f>
        <v>0</v>
      </c>
      <c r="G39" s="186">
        <f t="shared" si="10"/>
        <v>0</v>
      </c>
      <c r="H39" s="186">
        <f t="shared" si="10"/>
        <v>0</v>
      </c>
      <c r="I39" s="186">
        <f t="shared" si="10"/>
        <v>0</v>
      </c>
      <c r="J39" s="186">
        <f t="shared" si="10"/>
        <v>0</v>
      </c>
      <c r="K39" s="186">
        <f t="shared" si="10"/>
        <v>0</v>
      </c>
      <c r="L39" s="186">
        <f t="shared" si="10"/>
        <v>0</v>
      </c>
      <c r="M39" s="186">
        <f t="shared" si="10"/>
        <v>0</v>
      </c>
      <c r="N39" s="186">
        <f t="shared" si="10"/>
        <v>0</v>
      </c>
      <c r="O39" s="186">
        <f t="shared" si="10"/>
        <v>0</v>
      </c>
      <c r="P39" s="186">
        <f t="shared" si="10"/>
        <v>0</v>
      </c>
      <c r="Q39" s="186">
        <f t="shared" si="10"/>
        <v>0</v>
      </c>
      <c r="R39" s="186">
        <f t="shared" si="10"/>
        <v>0</v>
      </c>
      <c r="S39" s="186">
        <f t="shared" si="10"/>
        <v>0</v>
      </c>
      <c r="T39" s="186">
        <f t="shared" si="10"/>
        <v>0</v>
      </c>
      <c r="U39" s="186">
        <f t="shared" si="10"/>
        <v>0</v>
      </c>
      <c r="V39" s="186">
        <f t="shared" si="10"/>
        <v>0</v>
      </c>
      <c r="W39" s="186">
        <f t="shared" si="10"/>
        <v>0</v>
      </c>
      <c r="X39" s="186">
        <f t="shared" si="10"/>
        <v>0</v>
      </c>
      <c r="Y39" s="186">
        <f t="shared" si="10"/>
        <v>0</v>
      </c>
      <c r="Z39" s="186"/>
      <c r="AA39" s="186">
        <f t="shared" si="10"/>
        <v>0</v>
      </c>
      <c r="AB39" s="186">
        <f t="shared" si="10"/>
        <v>0</v>
      </c>
      <c r="AC39" s="186">
        <f t="shared" si="10"/>
        <v>0</v>
      </c>
      <c r="AD39" s="186">
        <f t="shared" si="10"/>
        <v>0</v>
      </c>
      <c r="AE39" s="186">
        <f t="shared" si="10"/>
        <v>0</v>
      </c>
      <c r="AF39" s="186">
        <f t="shared" si="10"/>
        <v>0</v>
      </c>
      <c r="AG39" s="186">
        <f t="shared" si="10"/>
        <v>0</v>
      </c>
      <c r="AH39" s="186"/>
      <c r="AI39" s="186">
        <f t="shared" si="10"/>
        <v>0</v>
      </c>
      <c r="AJ39" s="186">
        <f t="shared" si="10"/>
        <v>0</v>
      </c>
      <c r="AK39" s="186">
        <f t="shared" si="10"/>
        <v>11.748886666666667</v>
      </c>
      <c r="AL39" s="186">
        <f t="shared" si="10"/>
        <v>5.4</v>
      </c>
      <c r="AM39" s="186">
        <f t="shared" si="10"/>
        <v>0</v>
      </c>
      <c r="AN39" s="186">
        <f t="shared" si="10"/>
        <v>1.262</v>
      </c>
      <c r="AO39" s="186">
        <f t="shared" si="10"/>
        <v>0</v>
      </c>
      <c r="AP39" s="186"/>
      <c r="AQ39" s="186">
        <f t="shared" si="10"/>
        <v>0</v>
      </c>
      <c r="AR39" s="186">
        <f t="shared" si="10"/>
        <v>0</v>
      </c>
      <c r="AS39" s="186">
        <f t="shared" si="10"/>
        <v>11.523886666666666</v>
      </c>
      <c r="AT39" s="186">
        <f t="shared" si="10"/>
        <v>5.4</v>
      </c>
      <c r="AU39" s="186">
        <f t="shared" si="10"/>
        <v>0</v>
      </c>
      <c r="AV39" s="186">
        <f t="shared" si="10"/>
        <v>1.262</v>
      </c>
      <c r="AW39" s="186">
        <f t="shared" si="10"/>
        <v>0</v>
      </c>
      <c r="AX39" s="355">
        <f t="shared" si="10"/>
        <v>0</v>
      </c>
      <c r="AY39" s="186">
        <f t="shared" si="10"/>
        <v>0</v>
      </c>
      <c r="AZ39" s="186">
        <f t="shared" si="10"/>
        <v>0</v>
      </c>
      <c r="BA39" s="186">
        <f t="shared" si="10"/>
        <v>2.74</v>
      </c>
      <c r="BB39" s="186">
        <f t="shared" si="10"/>
        <v>0</v>
      </c>
      <c r="BC39" s="186">
        <f t="shared" si="10"/>
        <v>0</v>
      </c>
      <c r="BD39" s="186">
        <f t="shared" si="10"/>
        <v>0</v>
      </c>
      <c r="BE39" s="186">
        <f t="shared" si="10"/>
        <v>0</v>
      </c>
      <c r="BF39" s="186"/>
      <c r="BG39" s="186">
        <f t="shared" si="10"/>
        <v>0</v>
      </c>
      <c r="BH39" s="186">
        <f t="shared" si="10"/>
        <v>0</v>
      </c>
      <c r="BI39" s="186">
        <f t="shared" si="10"/>
        <v>8.1197999999999997</v>
      </c>
      <c r="BJ39" s="186">
        <f t="shared" si="10"/>
        <v>0</v>
      </c>
      <c r="BK39" s="186">
        <f t="shared" si="10"/>
        <v>0.65</v>
      </c>
      <c r="BL39" s="186">
        <f t="shared" si="10"/>
        <v>4.87</v>
      </c>
      <c r="BM39" s="186">
        <f t="shared" si="10"/>
        <v>0</v>
      </c>
      <c r="BN39" s="186"/>
      <c r="BO39" s="186">
        <f t="shared" si="10"/>
        <v>0</v>
      </c>
      <c r="BP39" s="186">
        <f t="shared" si="10"/>
        <v>0</v>
      </c>
      <c r="BQ39" s="186">
        <f t="shared" si="10"/>
        <v>14.488886666666666</v>
      </c>
      <c r="BR39" s="186">
        <f t="shared" si="10"/>
        <v>5.4</v>
      </c>
      <c r="BS39" s="186">
        <f t="shared" si="10"/>
        <v>0</v>
      </c>
      <c r="BT39" s="186">
        <f t="shared" si="10"/>
        <v>1.262</v>
      </c>
      <c r="BU39" s="186">
        <f t="shared" si="10"/>
        <v>0</v>
      </c>
      <c r="BV39" s="186"/>
      <c r="BW39" s="186">
        <f t="shared" si="10"/>
        <v>0</v>
      </c>
      <c r="BX39" s="186">
        <f t="shared" ref="BX39:CE39" si="11">BX40+BX45+BX52</f>
        <v>0</v>
      </c>
      <c r="BY39" s="186">
        <f t="shared" si="11"/>
        <v>19.643686666666667</v>
      </c>
      <c r="BZ39" s="186">
        <f t="shared" si="11"/>
        <v>5.4</v>
      </c>
      <c r="CA39" s="186">
        <f t="shared" si="11"/>
        <v>0.65</v>
      </c>
      <c r="CB39" s="186">
        <f t="shared" si="11"/>
        <v>6.1320000000000006</v>
      </c>
      <c r="CC39" s="186">
        <f t="shared" si="11"/>
        <v>0</v>
      </c>
      <c r="CD39" s="355">
        <f t="shared" si="11"/>
        <v>0</v>
      </c>
      <c r="CE39" s="186">
        <f t="shared" si="11"/>
        <v>0</v>
      </c>
      <c r="CF39" s="186"/>
    </row>
    <row r="40" spans="1:84" s="198" customFormat="1" ht="47.25" x14ac:dyDescent="0.25">
      <c r="A40" s="196" t="s">
        <v>81</v>
      </c>
      <c r="B40" s="65" t="s">
        <v>82</v>
      </c>
      <c r="C40" s="197">
        <v>0</v>
      </c>
      <c r="D40" s="197">
        <f>D41</f>
        <v>8.9337499999999999</v>
      </c>
      <c r="E40" s="197">
        <f t="shared" ref="E40:BW41" si="12">E41</f>
        <v>8.7087500000000002</v>
      </c>
      <c r="F40" s="197">
        <f t="shared" si="12"/>
        <v>0</v>
      </c>
      <c r="G40" s="197">
        <f t="shared" si="12"/>
        <v>0</v>
      </c>
      <c r="H40" s="197">
        <f t="shared" si="12"/>
        <v>0</v>
      </c>
      <c r="I40" s="197">
        <f t="shared" si="12"/>
        <v>0</v>
      </c>
      <c r="J40" s="197">
        <f t="shared" si="12"/>
        <v>0</v>
      </c>
      <c r="K40" s="197">
        <f t="shared" si="12"/>
        <v>0</v>
      </c>
      <c r="L40" s="197">
        <f t="shared" si="12"/>
        <v>0</v>
      </c>
      <c r="M40" s="197">
        <f t="shared" si="12"/>
        <v>0</v>
      </c>
      <c r="N40" s="197">
        <f t="shared" si="12"/>
        <v>0</v>
      </c>
      <c r="O40" s="197">
        <f t="shared" si="12"/>
        <v>0</v>
      </c>
      <c r="P40" s="197">
        <f t="shared" si="12"/>
        <v>0</v>
      </c>
      <c r="Q40" s="197">
        <f t="shared" si="12"/>
        <v>0</v>
      </c>
      <c r="R40" s="197">
        <f t="shared" si="12"/>
        <v>0</v>
      </c>
      <c r="S40" s="197">
        <f t="shared" si="12"/>
        <v>0</v>
      </c>
      <c r="T40" s="197">
        <f t="shared" si="12"/>
        <v>0</v>
      </c>
      <c r="U40" s="197">
        <f t="shared" si="12"/>
        <v>0</v>
      </c>
      <c r="V40" s="197">
        <f t="shared" si="12"/>
        <v>0</v>
      </c>
      <c r="W40" s="197">
        <f t="shared" si="12"/>
        <v>0</v>
      </c>
      <c r="X40" s="197">
        <f t="shared" si="12"/>
        <v>0</v>
      </c>
      <c r="Y40" s="197">
        <f t="shared" si="12"/>
        <v>0</v>
      </c>
      <c r="Z40" s="197"/>
      <c r="AA40" s="197">
        <f t="shared" si="12"/>
        <v>0</v>
      </c>
      <c r="AB40" s="197">
        <f t="shared" si="12"/>
        <v>0</v>
      </c>
      <c r="AC40" s="197">
        <f t="shared" si="12"/>
        <v>0</v>
      </c>
      <c r="AD40" s="197">
        <f t="shared" si="12"/>
        <v>0</v>
      </c>
      <c r="AE40" s="197">
        <f t="shared" si="12"/>
        <v>0</v>
      </c>
      <c r="AF40" s="197">
        <f t="shared" si="12"/>
        <v>0</v>
      </c>
      <c r="AG40" s="197">
        <f t="shared" si="12"/>
        <v>0</v>
      </c>
      <c r="AH40" s="197"/>
      <c r="AI40" s="197">
        <f t="shared" si="12"/>
        <v>0</v>
      </c>
      <c r="AJ40" s="197">
        <f t="shared" si="12"/>
        <v>0</v>
      </c>
      <c r="AK40" s="197">
        <f t="shared" si="12"/>
        <v>8.9337499999999999</v>
      </c>
      <c r="AL40" s="197">
        <f t="shared" si="12"/>
        <v>5</v>
      </c>
      <c r="AM40" s="197">
        <f t="shared" si="12"/>
        <v>0</v>
      </c>
      <c r="AN40" s="197">
        <f t="shared" si="12"/>
        <v>0</v>
      </c>
      <c r="AO40" s="197">
        <f t="shared" si="12"/>
        <v>0</v>
      </c>
      <c r="AP40" s="197"/>
      <c r="AQ40" s="197">
        <f t="shared" si="12"/>
        <v>0</v>
      </c>
      <c r="AR40" s="197">
        <f t="shared" si="12"/>
        <v>0</v>
      </c>
      <c r="AS40" s="197">
        <f t="shared" si="12"/>
        <v>8.7087500000000002</v>
      </c>
      <c r="AT40" s="197">
        <f t="shared" si="12"/>
        <v>5</v>
      </c>
      <c r="AU40" s="197">
        <f t="shared" si="12"/>
        <v>0</v>
      </c>
      <c r="AV40" s="197">
        <f t="shared" si="12"/>
        <v>0</v>
      </c>
      <c r="AW40" s="197">
        <f t="shared" si="12"/>
        <v>0</v>
      </c>
      <c r="AX40" s="197"/>
      <c r="AY40" s="197">
        <f t="shared" si="12"/>
        <v>0</v>
      </c>
      <c r="AZ40" s="197">
        <f t="shared" si="12"/>
        <v>0</v>
      </c>
      <c r="BA40" s="197">
        <f t="shared" si="12"/>
        <v>0</v>
      </c>
      <c r="BB40" s="197">
        <f t="shared" si="12"/>
        <v>0</v>
      </c>
      <c r="BC40" s="197">
        <f t="shared" si="12"/>
        <v>0</v>
      </c>
      <c r="BD40" s="197">
        <f t="shared" si="12"/>
        <v>0</v>
      </c>
      <c r="BE40" s="197">
        <f t="shared" si="12"/>
        <v>0</v>
      </c>
      <c r="BF40" s="197"/>
      <c r="BG40" s="197">
        <f t="shared" si="12"/>
        <v>0</v>
      </c>
      <c r="BH40" s="197">
        <f t="shared" si="12"/>
        <v>0</v>
      </c>
      <c r="BI40" s="197">
        <f t="shared" si="12"/>
        <v>0</v>
      </c>
      <c r="BJ40" s="197">
        <f t="shared" si="12"/>
        <v>0</v>
      </c>
      <c r="BK40" s="197">
        <f t="shared" si="12"/>
        <v>0</v>
      </c>
      <c r="BL40" s="197">
        <f t="shared" si="12"/>
        <v>0</v>
      </c>
      <c r="BM40" s="197">
        <f t="shared" si="12"/>
        <v>0</v>
      </c>
      <c r="BN40" s="197"/>
      <c r="BO40" s="197">
        <f t="shared" si="12"/>
        <v>0</v>
      </c>
      <c r="BP40" s="197">
        <f t="shared" si="12"/>
        <v>0</v>
      </c>
      <c r="BQ40" s="197">
        <f t="shared" si="12"/>
        <v>8.9337499999999999</v>
      </c>
      <c r="BR40" s="197">
        <f t="shared" si="12"/>
        <v>5</v>
      </c>
      <c r="BS40" s="197">
        <f t="shared" si="12"/>
        <v>0</v>
      </c>
      <c r="BT40" s="197">
        <f t="shared" si="12"/>
        <v>0</v>
      </c>
      <c r="BU40" s="197">
        <f t="shared" si="12"/>
        <v>0</v>
      </c>
      <c r="BV40" s="197"/>
      <c r="BW40" s="197">
        <f t="shared" si="12"/>
        <v>0</v>
      </c>
      <c r="BX40" s="197">
        <f t="shared" ref="BX40:CE40" si="13">BX41</f>
        <v>0</v>
      </c>
      <c r="BY40" s="197">
        <f t="shared" si="13"/>
        <v>8.7087500000000002</v>
      </c>
      <c r="BZ40" s="197">
        <f t="shared" si="13"/>
        <v>5</v>
      </c>
      <c r="CA40" s="197">
        <f t="shared" si="13"/>
        <v>0</v>
      </c>
      <c r="CB40" s="197">
        <f t="shared" si="13"/>
        <v>0</v>
      </c>
      <c r="CC40" s="197">
        <f t="shared" si="13"/>
        <v>0</v>
      </c>
      <c r="CD40" s="197"/>
      <c r="CE40" s="197">
        <f t="shared" si="13"/>
        <v>0</v>
      </c>
      <c r="CF40" s="197"/>
    </row>
    <row r="41" spans="1:84" s="202" customFormat="1" ht="31.5" x14ac:dyDescent="0.25">
      <c r="A41" s="199" t="s">
        <v>45</v>
      </c>
      <c r="B41" s="11" t="s">
        <v>46</v>
      </c>
      <c r="C41" s="200">
        <v>0</v>
      </c>
      <c r="D41" s="200">
        <f>D42+D43</f>
        <v>8.9337499999999999</v>
      </c>
      <c r="E41" s="200">
        <f>E42+E43</f>
        <v>8.7087500000000002</v>
      </c>
      <c r="F41" s="200">
        <f t="shared" si="12"/>
        <v>0</v>
      </c>
      <c r="G41" s="200">
        <f t="shared" si="12"/>
        <v>0</v>
      </c>
      <c r="H41" s="200">
        <f t="shared" si="12"/>
        <v>0</v>
      </c>
      <c r="I41" s="200">
        <f t="shared" si="12"/>
        <v>0</v>
      </c>
      <c r="J41" s="200">
        <f t="shared" si="12"/>
        <v>0</v>
      </c>
      <c r="K41" s="200">
        <f t="shared" si="12"/>
        <v>0</v>
      </c>
      <c r="L41" s="200">
        <f t="shared" si="12"/>
        <v>0</v>
      </c>
      <c r="M41" s="200">
        <f t="shared" si="12"/>
        <v>0</v>
      </c>
      <c r="N41" s="200">
        <f t="shared" si="12"/>
        <v>0</v>
      </c>
      <c r="O41" s="200">
        <f t="shared" si="12"/>
        <v>0</v>
      </c>
      <c r="P41" s="200">
        <f t="shared" si="12"/>
        <v>0</v>
      </c>
      <c r="Q41" s="200">
        <f t="shared" si="12"/>
        <v>0</v>
      </c>
      <c r="R41" s="200">
        <f t="shared" si="12"/>
        <v>0</v>
      </c>
      <c r="S41" s="200">
        <f t="shared" si="12"/>
        <v>0</v>
      </c>
      <c r="T41" s="200">
        <f t="shared" si="12"/>
        <v>0</v>
      </c>
      <c r="U41" s="200">
        <f>U42+U43</f>
        <v>0</v>
      </c>
      <c r="V41" s="200">
        <f t="shared" ref="V41:CF41" si="14">V42+V43</f>
        <v>0</v>
      </c>
      <c r="W41" s="200">
        <f t="shared" si="14"/>
        <v>0</v>
      </c>
      <c r="X41" s="200">
        <f t="shared" si="14"/>
        <v>0</v>
      </c>
      <c r="Y41" s="200">
        <f t="shared" si="14"/>
        <v>0</v>
      </c>
      <c r="Z41" s="200"/>
      <c r="AA41" s="200">
        <f t="shared" si="14"/>
        <v>0</v>
      </c>
      <c r="AB41" s="200">
        <f t="shared" si="14"/>
        <v>0</v>
      </c>
      <c r="AC41" s="200">
        <f t="shared" si="14"/>
        <v>0</v>
      </c>
      <c r="AD41" s="200">
        <f t="shared" si="14"/>
        <v>0</v>
      </c>
      <c r="AE41" s="200">
        <f t="shared" si="14"/>
        <v>0</v>
      </c>
      <c r="AF41" s="200">
        <f t="shared" si="14"/>
        <v>0</v>
      </c>
      <c r="AG41" s="200">
        <f t="shared" si="14"/>
        <v>0</v>
      </c>
      <c r="AH41" s="200"/>
      <c r="AI41" s="200">
        <f t="shared" si="14"/>
        <v>0</v>
      </c>
      <c r="AJ41" s="200">
        <f t="shared" si="14"/>
        <v>0</v>
      </c>
      <c r="AK41" s="200">
        <f t="shared" si="14"/>
        <v>8.9337499999999999</v>
      </c>
      <c r="AL41" s="200">
        <f t="shared" si="14"/>
        <v>5</v>
      </c>
      <c r="AM41" s="200">
        <f t="shared" si="14"/>
        <v>0</v>
      </c>
      <c r="AN41" s="200">
        <f t="shared" si="14"/>
        <v>0</v>
      </c>
      <c r="AO41" s="200">
        <f t="shared" si="14"/>
        <v>0</v>
      </c>
      <c r="AP41" s="200"/>
      <c r="AQ41" s="200">
        <f t="shared" si="14"/>
        <v>0</v>
      </c>
      <c r="AR41" s="200">
        <f t="shared" si="14"/>
        <v>0</v>
      </c>
      <c r="AS41" s="200">
        <f t="shared" si="14"/>
        <v>8.7087500000000002</v>
      </c>
      <c r="AT41" s="200">
        <f t="shared" si="14"/>
        <v>5</v>
      </c>
      <c r="AU41" s="200">
        <f t="shared" si="14"/>
        <v>0</v>
      </c>
      <c r="AV41" s="200">
        <f t="shared" si="14"/>
        <v>0</v>
      </c>
      <c r="AW41" s="200">
        <f t="shared" si="14"/>
        <v>0</v>
      </c>
      <c r="AX41" s="200"/>
      <c r="AY41" s="200">
        <f t="shared" si="14"/>
        <v>0</v>
      </c>
      <c r="AZ41" s="200">
        <f t="shared" si="14"/>
        <v>0</v>
      </c>
      <c r="BA41" s="200">
        <f t="shared" si="14"/>
        <v>0</v>
      </c>
      <c r="BB41" s="200">
        <f t="shared" si="14"/>
        <v>0</v>
      </c>
      <c r="BC41" s="200">
        <f t="shared" si="14"/>
        <v>0</v>
      </c>
      <c r="BD41" s="200">
        <f t="shared" si="14"/>
        <v>0</v>
      </c>
      <c r="BE41" s="200">
        <f t="shared" si="14"/>
        <v>0</v>
      </c>
      <c r="BF41" s="200"/>
      <c r="BG41" s="200">
        <f t="shared" si="14"/>
        <v>0</v>
      </c>
      <c r="BH41" s="200">
        <f t="shared" si="14"/>
        <v>0</v>
      </c>
      <c r="BI41" s="200">
        <f t="shared" si="14"/>
        <v>0</v>
      </c>
      <c r="BJ41" s="200">
        <f t="shared" si="14"/>
        <v>0</v>
      </c>
      <c r="BK41" s="200">
        <f t="shared" si="14"/>
        <v>0</v>
      </c>
      <c r="BL41" s="200">
        <f t="shared" si="14"/>
        <v>0</v>
      </c>
      <c r="BM41" s="200">
        <f t="shared" si="14"/>
        <v>0</v>
      </c>
      <c r="BN41" s="200"/>
      <c r="BO41" s="200">
        <f t="shared" si="14"/>
        <v>0</v>
      </c>
      <c r="BP41" s="200">
        <f t="shared" si="14"/>
        <v>0</v>
      </c>
      <c r="BQ41" s="200">
        <f t="shared" si="14"/>
        <v>8.9337499999999999</v>
      </c>
      <c r="BR41" s="200">
        <f t="shared" si="14"/>
        <v>5</v>
      </c>
      <c r="BS41" s="200">
        <f t="shared" si="14"/>
        <v>0</v>
      </c>
      <c r="BT41" s="200">
        <f t="shared" si="14"/>
        <v>0</v>
      </c>
      <c r="BU41" s="200">
        <f t="shared" si="14"/>
        <v>0</v>
      </c>
      <c r="BV41" s="200"/>
      <c r="BW41" s="200">
        <f t="shared" si="14"/>
        <v>0</v>
      </c>
      <c r="BX41" s="200">
        <f t="shared" si="14"/>
        <v>0</v>
      </c>
      <c r="BY41" s="200">
        <f t="shared" si="14"/>
        <v>8.7087500000000002</v>
      </c>
      <c r="BZ41" s="200">
        <f t="shared" si="14"/>
        <v>5</v>
      </c>
      <c r="CA41" s="200">
        <f t="shared" si="14"/>
        <v>0</v>
      </c>
      <c r="CB41" s="200">
        <f t="shared" si="14"/>
        <v>0</v>
      </c>
      <c r="CC41" s="200">
        <f t="shared" si="14"/>
        <v>0</v>
      </c>
      <c r="CD41" s="200"/>
      <c r="CE41" s="200">
        <f t="shared" si="14"/>
        <v>0</v>
      </c>
      <c r="CF41" s="200">
        <f t="shared" si="14"/>
        <v>0</v>
      </c>
    </row>
    <row r="42" spans="1:84" s="409" customFormat="1" ht="31.5" x14ac:dyDescent="0.25">
      <c r="A42" s="14" t="s">
        <v>47</v>
      </c>
      <c r="B42" s="391" t="s">
        <v>916</v>
      </c>
      <c r="C42" s="395" t="str">
        <f>Ф3!C40</f>
        <v>J_004</v>
      </c>
      <c r="D42" s="395">
        <f>Ф3!AI40</f>
        <v>4.9783333333333335</v>
      </c>
      <c r="E42" s="395">
        <f>Ф3!AJ40</f>
        <v>4.9783333333333335</v>
      </c>
      <c r="F42" s="395">
        <v>0</v>
      </c>
      <c r="G42" s="395">
        <v>0</v>
      </c>
      <c r="H42" s="395">
        <v>0</v>
      </c>
      <c r="I42" s="395">
        <v>0</v>
      </c>
      <c r="J42" s="395">
        <v>0</v>
      </c>
      <c r="K42" s="395">
        <v>0</v>
      </c>
      <c r="L42" s="395">
        <v>0</v>
      </c>
      <c r="M42" s="395">
        <v>0</v>
      </c>
      <c r="N42" s="395">
        <v>0</v>
      </c>
      <c r="O42" s="395">
        <v>0</v>
      </c>
      <c r="P42" s="395">
        <v>0</v>
      </c>
      <c r="Q42" s="395">
        <v>0</v>
      </c>
      <c r="R42" s="395">
        <v>0</v>
      </c>
      <c r="S42" s="395">
        <v>0</v>
      </c>
      <c r="T42" s="395">
        <v>0</v>
      </c>
      <c r="U42" s="395">
        <v>0</v>
      </c>
      <c r="V42" s="395">
        <v>0</v>
      </c>
      <c r="W42" s="395">
        <v>0</v>
      </c>
      <c r="X42" s="395">
        <v>0</v>
      </c>
      <c r="Y42" s="395">
        <v>0</v>
      </c>
      <c r="Z42" s="395"/>
      <c r="AA42" s="395">
        <v>0</v>
      </c>
      <c r="AB42" s="395">
        <v>0</v>
      </c>
      <c r="AC42" s="395"/>
      <c r="AD42" s="395">
        <v>0</v>
      </c>
      <c r="AE42" s="395">
        <v>0</v>
      </c>
      <c r="AF42" s="395">
        <v>0</v>
      </c>
      <c r="AG42" s="395">
        <v>0</v>
      </c>
      <c r="AH42" s="395"/>
      <c r="AI42" s="395">
        <v>0</v>
      </c>
      <c r="AJ42" s="395">
        <v>0</v>
      </c>
      <c r="AK42" s="395">
        <f>D42</f>
        <v>4.9783333333333335</v>
      </c>
      <c r="AL42" s="395">
        <v>0</v>
      </c>
      <c r="AM42" s="395">
        <v>0</v>
      </c>
      <c r="AN42" s="395">
        <v>0</v>
      </c>
      <c r="AO42" s="395">
        <v>0</v>
      </c>
      <c r="AP42" s="395"/>
      <c r="AQ42" s="395">
        <v>0</v>
      </c>
      <c r="AR42" s="395">
        <v>0</v>
      </c>
      <c r="AS42" s="395">
        <f>E42</f>
        <v>4.9783333333333335</v>
      </c>
      <c r="AT42" s="395">
        <v>0</v>
      </c>
      <c r="AU42" s="395">
        <v>0</v>
      </c>
      <c r="AV42" s="395">
        <v>0</v>
      </c>
      <c r="AW42" s="395">
        <v>0</v>
      </c>
      <c r="AX42" s="395"/>
      <c r="AY42" s="395">
        <v>0</v>
      </c>
      <c r="AZ42" s="395">
        <v>0</v>
      </c>
      <c r="BA42" s="395">
        <v>0</v>
      </c>
      <c r="BB42" s="395">
        <v>0</v>
      </c>
      <c r="BC42" s="395">
        <v>0</v>
      </c>
      <c r="BD42" s="395">
        <v>0</v>
      </c>
      <c r="BE42" s="395">
        <v>0</v>
      </c>
      <c r="BF42" s="395"/>
      <c r="BG42" s="395">
        <v>0</v>
      </c>
      <c r="BH42" s="395">
        <v>0</v>
      </c>
      <c r="BI42" s="395">
        <v>0</v>
      </c>
      <c r="BJ42" s="395">
        <v>0</v>
      </c>
      <c r="BK42" s="395">
        <v>0</v>
      </c>
      <c r="BL42" s="395">
        <v>0</v>
      </c>
      <c r="BM42" s="395">
        <v>0</v>
      </c>
      <c r="BN42" s="395"/>
      <c r="BO42" s="395">
        <v>0</v>
      </c>
      <c r="BP42" s="395">
        <v>0</v>
      </c>
      <c r="BQ42" s="395">
        <f>U42+AK42+BA42</f>
        <v>4.9783333333333335</v>
      </c>
      <c r="BR42" s="395">
        <f t="shared" ref="BR42" si="15">V42+AL42+BB42</f>
        <v>0</v>
      </c>
      <c r="BS42" s="395">
        <f t="shared" ref="BS42" si="16">W42+AM42+BC42</f>
        <v>0</v>
      </c>
      <c r="BT42" s="395">
        <f t="shared" ref="BT42" si="17">X42+AN42+BD42</f>
        <v>0</v>
      </c>
      <c r="BU42" s="395">
        <f t="shared" ref="BU42" si="18">Y42+AO42+BE42</f>
        <v>0</v>
      </c>
      <c r="BV42" s="395"/>
      <c r="BW42" s="395">
        <f t="shared" ref="BW42" si="19">AA42+AQ42+BG42</f>
        <v>0</v>
      </c>
      <c r="BX42" s="395">
        <v>0</v>
      </c>
      <c r="BY42" s="395">
        <f>AC42+AS42+BI42</f>
        <v>4.9783333333333335</v>
      </c>
      <c r="BZ42" s="395">
        <f t="shared" ref="BZ42" si="20">AD42+AT42+BJ42</f>
        <v>0</v>
      </c>
      <c r="CA42" s="395">
        <f t="shared" ref="CA42" si="21">AE42+AU42+BK42</f>
        <v>0</v>
      </c>
      <c r="CB42" s="395">
        <f t="shared" ref="CB42" si="22">AF42+AV42+BL42</f>
        <v>0</v>
      </c>
      <c r="CC42" s="395">
        <f t="shared" ref="CC42" si="23">AG42+AW42+BM42</f>
        <v>0</v>
      </c>
      <c r="CD42" s="395"/>
      <c r="CE42" s="395">
        <f t="shared" ref="CE42" si="24">AI42+AY42+BO42</f>
        <v>0</v>
      </c>
      <c r="CF42" s="395"/>
    </row>
    <row r="43" spans="1:84" s="409" customFormat="1" ht="31.5" x14ac:dyDescent="0.25">
      <c r="A43" s="14" t="s">
        <v>679</v>
      </c>
      <c r="B43" s="391" t="s">
        <v>915</v>
      </c>
      <c r="C43" s="395" t="str">
        <f>Ф3!C41</f>
        <v>J_005</v>
      </c>
      <c r="D43" s="395">
        <f>Ф3!AI41</f>
        <v>3.9554166666666668</v>
      </c>
      <c r="E43" s="395">
        <f>Ф3!AJ41</f>
        <v>3.7304166666666667</v>
      </c>
      <c r="F43" s="395"/>
      <c r="G43" s="395"/>
      <c r="H43" s="395"/>
      <c r="I43" s="395"/>
      <c r="J43" s="395"/>
      <c r="K43" s="395"/>
      <c r="L43" s="395"/>
      <c r="M43" s="395"/>
      <c r="N43" s="395"/>
      <c r="O43" s="395"/>
      <c r="P43" s="395"/>
      <c r="Q43" s="395"/>
      <c r="R43" s="395"/>
      <c r="S43" s="395"/>
      <c r="T43" s="395"/>
      <c r="U43" s="395">
        <v>0</v>
      </c>
      <c r="V43" s="395"/>
      <c r="W43" s="395"/>
      <c r="X43" s="395"/>
      <c r="Y43" s="395"/>
      <c r="Z43" s="395"/>
      <c r="AA43" s="395"/>
      <c r="AB43" s="395"/>
      <c r="AC43" s="395">
        <v>0</v>
      </c>
      <c r="AD43" s="395"/>
      <c r="AE43" s="395"/>
      <c r="AF43" s="395"/>
      <c r="AG43" s="395"/>
      <c r="AH43" s="395"/>
      <c r="AI43" s="395"/>
      <c r="AJ43" s="395"/>
      <c r="AK43" s="395">
        <f>D43</f>
        <v>3.9554166666666668</v>
      </c>
      <c r="AL43" s="395">
        <v>5</v>
      </c>
      <c r="AM43" s="395"/>
      <c r="AN43" s="395"/>
      <c r="AO43" s="395"/>
      <c r="AP43" s="395"/>
      <c r="AQ43" s="395"/>
      <c r="AR43" s="395"/>
      <c r="AS43" s="395">
        <f>Ф3!AJ41</f>
        <v>3.7304166666666667</v>
      </c>
      <c r="AT43" s="395">
        <v>5</v>
      </c>
      <c r="AU43" s="395"/>
      <c r="AV43" s="395"/>
      <c r="AW43" s="395"/>
      <c r="AX43" s="395"/>
      <c r="AY43" s="395"/>
      <c r="AZ43" s="395"/>
      <c r="BA43" s="395"/>
      <c r="BB43" s="395"/>
      <c r="BC43" s="395"/>
      <c r="BD43" s="395"/>
      <c r="BE43" s="395"/>
      <c r="BF43" s="395"/>
      <c r="BG43" s="395"/>
      <c r="BH43" s="395"/>
      <c r="BI43" s="395"/>
      <c r="BJ43" s="395"/>
      <c r="BK43" s="395"/>
      <c r="BL43" s="395"/>
      <c r="BM43" s="395"/>
      <c r="BN43" s="395"/>
      <c r="BO43" s="395"/>
      <c r="BP43" s="395"/>
      <c r="BQ43" s="395">
        <f>U43+AK43+BA43</f>
        <v>3.9554166666666668</v>
      </c>
      <c r="BR43" s="395">
        <f t="shared" ref="BR43" si="25">V43+AL43+BB43</f>
        <v>5</v>
      </c>
      <c r="BS43" s="395">
        <f t="shared" ref="BS43" si="26">W43+AM43+BC43</f>
        <v>0</v>
      </c>
      <c r="BT43" s="395">
        <f t="shared" ref="BT43" si="27">X43+AN43+BD43</f>
        <v>0</v>
      </c>
      <c r="BU43" s="395">
        <f t="shared" ref="BU43" si="28">Y43+AO43+BE43</f>
        <v>0</v>
      </c>
      <c r="BV43" s="395"/>
      <c r="BW43" s="395">
        <f t="shared" ref="BW43" si="29">AA43+AQ43+BG43</f>
        <v>0</v>
      </c>
      <c r="BX43" s="395"/>
      <c r="BY43" s="395">
        <f>AC43+AS43+BI43</f>
        <v>3.7304166666666667</v>
      </c>
      <c r="BZ43" s="395">
        <f t="shared" ref="BZ43" si="30">AD43+AT43+BJ43</f>
        <v>5</v>
      </c>
      <c r="CA43" s="395">
        <f t="shared" ref="CA43" si="31">AE43+AU43+BK43</f>
        <v>0</v>
      </c>
      <c r="CB43" s="395">
        <f t="shared" ref="CB43" si="32">AF43+AV43+BL43</f>
        <v>0</v>
      </c>
      <c r="CC43" s="395">
        <f t="shared" ref="CC43" si="33">AG43+AW43+BM43</f>
        <v>0</v>
      </c>
      <c r="CD43" s="395"/>
      <c r="CE43" s="395">
        <f t="shared" ref="CE43" si="34">AI43+AY43+BO43</f>
        <v>0</v>
      </c>
      <c r="CF43" s="395"/>
    </row>
    <row r="44" spans="1:84" s="202" customFormat="1" ht="31.5" x14ac:dyDescent="0.25">
      <c r="A44" s="199" t="s">
        <v>115</v>
      </c>
      <c r="B44" s="11" t="s">
        <v>116</v>
      </c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0"/>
      <c r="BC44" s="200"/>
      <c r="BD44" s="200"/>
      <c r="BE44" s="200"/>
      <c r="BF44" s="200"/>
      <c r="BG44" s="200"/>
      <c r="BH44" s="200"/>
      <c r="BI44" s="200"/>
      <c r="BJ44" s="200"/>
      <c r="BK44" s="200"/>
      <c r="BL44" s="200"/>
      <c r="BM44" s="200"/>
      <c r="BN44" s="200"/>
      <c r="BO44" s="200"/>
      <c r="BP44" s="200"/>
      <c r="BQ44" s="200"/>
      <c r="BR44" s="200"/>
      <c r="BS44" s="200"/>
      <c r="BT44" s="200"/>
      <c r="BU44" s="200"/>
      <c r="BV44" s="200"/>
      <c r="BW44" s="200"/>
      <c r="BX44" s="200"/>
      <c r="BY44" s="200"/>
      <c r="BZ44" s="200"/>
      <c r="CA44" s="200"/>
      <c r="CB44" s="200"/>
      <c r="CC44" s="200"/>
      <c r="CD44" s="200"/>
      <c r="CE44" s="200"/>
      <c r="CF44" s="200"/>
    </row>
    <row r="45" spans="1:84" s="198" customFormat="1" ht="31.5" x14ac:dyDescent="0.25">
      <c r="A45" s="196" t="s">
        <v>48</v>
      </c>
      <c r="B45" s="65" t="s">
        <v>49</v>
      </c>
      <c r="C45" s="197">
        <v>0</v>
      </c>
      <c r="D45" s="197">
        <f>D46</f>
        <v>5.5551366666666668</v>
      </c>
      <c r="E45" s="197">
        <f t="shared" ref="E45:BW45" si="35">E46</f>
        <v>10.934936666666665</v>
      </c>
      <c r="F45" s="197">
        <f t="shared" si="35"/>
        <v>0</v>
      </c>
      <c r="G45" s="197">
        <f t="shared" si="35"/>
        <v>0</v>
      </c>
      <c r="H45" s="197">
        <f t="shared" si="35"/>
        <v>0</v>
      </c>
      <c r="I45" s="197">
        <f t="shared" si="35"/>
        <v>0</v>
      </c>
      <c r="J45" s="197">
        <f t="shared" si="35"/>
        <v>0</v>
      </c>
      <c r="K45" s="197">
        <f t="shared" si="35"/>
        <v>0</v>
      </c>
      <c r="L45" s="197">
        <f t="shared" si="35"/>
        <v>0</v>
      </c>
      <c r="M45" s="197">
        <f t="shared" si="35"/>
        <v>0</v>
      </c>
      <c r="N45" s="197">
        <f t="shared" si="35"/>
        <v>0</v>
      </c>
      <c r="O45" s="197">
        <f t="shared" si="35"/>
        <v>0</v>
      </c>
      <c r="P45" s="197">
        <f t="shared" si="35"/>
        <v>0</v>
      </c>
      <c r="Q45" s="197">
        <f t="shared" si="35"/>
        <v>0</v>
      </c>
      <c r="R45" s="197">
        <f t="shared" si="35"/>
        <v>0</v>
      </c>
      <c r="S45" s="197">
        <f t="shared" si="35"/>
        <v>0</v>
      </c>
      <c r="T45" s="197">
        <f t="shared" si="35"/>
        <v>0</v>
      </c>
      <c r="U45" s="197">
        <f t="shared" si="35"/>
        <v>0</v>
      </c>
      <c r="V45" s="197">
        <f t="shared" si="35"/>
        <v>0</v>
      </c>
      <c r="W45" s="197">
        <f t="shared" si="35"/>
        <v>0</v>
      </c>
      <c r="X45" s="197">
        <f t="shared" si="35"/>
        <v>0</v>
      </c>
      <c r="Y45" s="197">
        <f t="shared" si="35"/>
        <v>0</v>
      </c>
      <c r="Z45" s="197"/>
      <c r="AA45" s="197">
        <f t="shared" si="35"/>
        <v>0</v>
      </c>
      <c r="AB45" s="197">
        <f t="shared" si="35"/>
        <v>0</v>
      </c>
      <c r="AC45" s="197">
        <f t="shared" si="35"/>
        <v>0</v>
      </c>
      <c r="AD45" s="197">
        <f t="shared" si="35"/>
        <v>0</v>
      </c>
      <c r="AE45" s="197">
        <f t="shared" si="35"/>
        <v>0</v>
      </c>
      <c r="AF45" s="197">
        <f t="shared" si="35"/>
        <v>0</v>
      </c>
      <c r="AG45" s="197">
        <f t="shared" si="35"/>
        <v>0</v>
      </c>
      <c r="AH45" s="197"/>
      <c r="AI45" s="197">
        <f t="shared" si="35"/>
        <v>0</v>
      </c>
      <c r="AJ45" s="197">
        <f t="shared" si="35"/>
        <v>0</v>
      </c>
      <c r="AK45" s="197">
        <f t="shared" si="35"/>
        <v>2.8151366666666666</v>
      </c>
      <c r="AL45" s="197">
        <f t="shared" si="35"/>
        <v>0.4</v>
      </c>
      <c r="AM45" s="197">
        <f t="shared" si="35"/>
        <v>0</v>
      </c>
      <c r="AN45" s="197">
        <f t="shared" si="35"/>
        <v>1.262</v>
      </c>
      <c r="AO45" s="197">
        <f t="shared" si="35"/>
        <v>0</v>
      </c>
      <c r="AP45" s="197"/>
      <c r="AQ45" s="197">
        <f t="shared" si="35"/>
        <v>0</v>
      </c>
      <c r="AR45" s="197">
        <f t="shared" si="35"/>
        <v>0</v>
      </c>
      <c r="AS45" s="197">
        <f t="shared" si="35"/>
        <v>2.8151366666666666</v>
      </c>
      <c r="AT45" s="197">
        <f t="shared" si="35"/>
        <v>0.4</v>
      </c>
      <c r="AU45" s="197">
        <f t="shared" si="35"/>
        <v>0</v>
      </c>
      <c r="AV45" s="197">
        <f t="shared" si="35"/>
        <v>1.262</v>
      </c>
      <c r="AW45" s="197">
        <f t="shared" si="35"/>
        <v>0</v>
      </c>
      <c r="AX45" s="197"/>
      <c r="AY45" s="197">
        <f t="shared" si="35"/>
        <v>0</v>
      </c>
      <c r="AZ45" s="197">
        <f t="shared" si="35"/>
        <v>0</v>
      </c>
      <c r="BA45" s="197">
        <f t="shared" si="35"/>
        <v>2.74</v>
      </c>
      <c r="BB45" s="197">
        <f t="shared" si="35"/>
        <v>0</v>
      </c>
      <c r="BC45" s="197">
        <f t="shared" si="35"/>
        <v>0</v>
      </c>
      <c r="BD45" s="197">
        <f t="shared" si="35"/>
        <v>0</v>
      </c>
      <c r="BE45" s="197">
        <f t="shared" si="35"/>
        <v>0</v>
      </c>
      <c r="BF45" s="197"/>
      <c r="BG45" s="197">
        <f t="shared" si="35"/>
        <v>0</v>
      </c>
      <c r="BH45" s="197">
        <f t="shared" si="35"/>
        <v>0</v>
      </c>
      <c r="BI45" s="197">
        <f t="shared" si="35"/>
        <v>8.1197999999999997</v>
      </c>
      <c r="BJ45" s="197">
        <f t="shared" si="35"/>
        <v>0</v>
      </c>
      <c r="BK45" s="197">
        <f t="shared" si="35"/>
        <v>0.65</v>
      </c>
      <c r="BL45" s="197">
        <f t="shared" si="35"/>
        <v>4.87</v>
      </c>
      <c r="BM45" s="197">
        <f t="shared" si="35"/>
        <v>0</v>
      </c>
      <c r="BN45" s="197"/>
      <c r="BO45" s="197">
        <f t="shared" si="35"/>
        <v>0</v>
      </c>
      <c r="BP45" s="197">
        <f t="shared" si="35"/>
        <v>0</v>
      </c>
      <c r="BQ45" s="197">
        <f t="shared" si="35"/>
        <v>5.5551366666666668</v>
      </c>
      <c r="BR45" s="197">
        <f t="shared" si="35"/>
        <v>0.4</v>
      </c>
      <c r="BS45" s="197">
        <f t="shared" si="35"/>
        <v>0</v>
      </c>
      <c r="BT45" s="197">
        <f t="shared" si="35"/>
        <v>1.262</v>
      </c>
      <c r="BU45" s="197">
        <f t="shared" si="35"/>
        <v>0</v>
      </c>
      <c r="BV45" s="197"/>
      <c r="BW45" s="197">
        <f t="shared" si="35"/>
        <v>0</v>
      </c>
      <c r="BX45" s="197">
        <f t="shared" ref="BX45:CE45" si="36">BX46</f>
        <v>0</v>
      </c>
      <c r="BY45" s="197">
        <f t="shared" si="36"/>
        <v>10.934936666666665</v>
      </c>
      <c r="BZ45" s="197">
        <f t="shared" si="36"/>
        <v>0.4</v>
      </c>
      <c r="CA45" s="197">
        <f t="shared" si="36"/>
        <v>0.65</v>
      </c>
      <c r="CB45" s="197">
        <f t="shared" si="36"/>
        <v>6.1320000000000006</v>
      </c>
      <c r="CC45" s="197">
        <f t="shared" si="36"/>
        <v>0</v>
      </c>
      <c r="CD45" s="197"/>
      <c r="CE45" s="197">
        <f t="shared" si="36"/>
        <v>0</v>
      </c>
      <c r="CF45" s="197"/>
    </row>
    <row r="46" spans="1:84" s="202" customFormat="1" x14ac:dyDescent="0.25">
      <c r="A46" s="199" t="s">
        <v>75</v>
      </c>
      <c r="B46" s="11" t="s">
        <v>76</v>
      </c>
      <c r="C46" s="200">
        <v>0</v>
      </c>
      <c r="D46" s="200">
        <f>SUM(D47:D50)</f>
        <v>5.5551366666666668</v>
      </c>
      <c r="E46" s="200">
        <f t="shared" ref="E46:BP46" si="37">SUM(E47:E50)</f>
        <v>10.934936666666665</v>
      </c>
      <c r="F46" s="200">
        <f t="shared" si="37"/>
        <v>0</v>
      </c>
      <c r="G46" s="200">
        <f t="shared" si="37"/>
        <v>0</v>
      </c>
      <c r="H46" s="200">
        <f t="shared" si="37"/>
        <v>0</v>
      </c>
      <c r="I46" s="200">
        <f t="shared" si="37"/>
        <v>0</v>
      </c>
      <c r="J46" s="200">
        <f t="shared" si="37"/>
        <v>0</v>
      </c>
      <c r="K46" s="200">
        <f t="shared" si="37"/>
        <v>0</v>
      </c>
      <c r="L46" s="200">
        <f t="shared" si="37"/>
        <v>0</v>
      </c>
      <c r="M46" s="200">
        <f t="shared" si="37"/>
        <v>0</v>
      </c>
      <c r="N46" s="200">
        <f t="shared" si="37"/>
        <v>0</v>
      </c>
      <c r="O46" s="200">
        <f t="shared" si="37"/>
        <v>0</v>
      </c>
      <c r="P46" s="200">
        <f t="shared" si="37"/>
        <v>0</v>
      </c>
      <c r="Q46" s="200">
        <f t="shared" si="37"/>
        <v>0</v>
      </c>
      <c r="R46" s="200">
        <f t="shared" si="37"/>
        <v>0</v>
      </c>
      <c r="S46" s="200">
        <f t="shared" si="37"/>
        <v>0</v>
      </c>
      <c r="T46" s="200">
        <f t="shared" si="37"/>
        <v>0</v>
      </c>
      <c r="U46" s="200">
        <f t="shared" si="37"/>
        <v>0</v>
      </c>
      <c r="V46" s="200">
        <f t="shared" si="37"/>
        <v>0</v>
      </c>
      <c r="W46" s="200">
        <f t="shared" si="37"/>
        <v>0</v>
      </c>
      <c r="X46" s="200">
        <f t="shared" si="37"/>
        <v>0</v>
      </c>
      <c r="Y46" s="200">
        <f t="shared" si="37"/>
        <v>0</v>
      </c>
      <c r="Z46" s="200">
        <f t="shared" si="37"/>
        <v>0</v>
      </c>
      <c r="AA46" s="200">
        <f t="shared" si="37"/>
        <v>0</v>
      </c>
      <c r="AB46" s="200">
        <f t="shared" si="37"/>
        <v>0</v>
      </c>
      <c r="AC46" s="200">
        <f t="shared" si="37"/>
        <v>0</v>
      </c>
      <c r="AD46" s="200">
        <f t="shared" si="37"/>
        <v>0</v>
      </c>
      <c r="AE46" s="200">
        <f t="shared" si="37"/>
        <v>0</v>
      </c>
      <c r="AF46" s="200">
        <f t="shared" si="37"/>
        <v>0</v>
      </c>
      <c r="AG46" s="200">
        <f t="shared" si="37"/>
        <v>0</v>
      </c>
      <c r="AH46" s="200">
        <f t="shared" si="37"/>
        <v>0</v>
      </c>
      <c r="AI46" s="200">
        <f t="shared" si="37"/>
        <v>0</v>
      </c>
      <c r="AJ46" s="200">
        <f t="shared" si="37"/>
        <v>0</v>
      </c>
      <c r="AK46" s="200">
        <f t="shared" si="37"/>
        <v>2.8151366666666666</v>
      </c>
      <c r="AL46" s="200">
        <f t="shared" si="37"/>
        <v>0.4</v>
      </c>
      <c r="AM46" s="200">
        <f t="shared" si="37"/>
        <v>0</v>
      </c>
      <c r="AN46" s="200">
        <f t="shared" si="37"/>
        <v>1.262</v>
      </c>
      <c r="AO46" s="200">
        <f t="shared" si="37"/>
        <v>0</v>
      </c>
      <c r="AP46" s="200">
        <f t="shared" si="37"/>
        <v>0</v>
      </c>
      <c r="AQ46" s="200">
        <f t="shared" si="37"/>
        <v>0</v>
      </c>
      <c r="AR46" s="200">
        <f t="shared" si="37"/>
        <v>0</v>
      </c>
      <c r="AS46" s="200">
        <f t="shared" si="37"/>
        <v>2.8151366666666666</v>
      </c>
      <c r="AT46" s="200">
        <f t="shared" si="37"/>
        <v>0.4</v>
      </c>
      <c r="AU46" s="200">
        <f t="shared" si="37"/>
        <v>0</v>
      </c>
      <c r="AV46" s="200">
        <f t="shared" si="37"/>
        <v>1.262</v>
      </c>
      <c r="AW46" s="200">
        <f t="shared" si="37"/>
        <v>0</v>
      </c>
      <c r="AX46" s="200">
        <f t="shared" si="37"/>
        <v>0</v>
      </c>
      <c r="AY46" s="200">
        <f t="shared" si="37"/>
        <v>0</v>
      </c>
      <c r="AZ46" s="200">
        <f t="shared" si="37"/>
        <v>0</v>
      </c>
      <c r="BA46" s="200">
        <f t="shared" si="37"/>
        <v>2.74</v>
      </c>
      <c r="BB46" s="200">
        <f t="shared" si="37"/>
        <v>0</v>
      </c>
      <c r="BC46" s="200">
        <f t="shared" si="37"/>
        <v>0</v>
      </c>
      <c r="BD46" s="200">
        <f t="shared" si="37"/>
        <v>0</v>
      </c>
      <c r="BE46" s="200">
        <f t="shared" si="37"/>
        <v>0</v>
      </c>
      <c r="BF46" s="200">
        <f t="shared" si="37"/>
        <v>0</v>
      </c>
      <c r="BG46" s="200">
        <f t="shared" si="37"/>
        <v>0</v>
      </c>
      <c r="BH46" s="200">
        <f t="shared" si="37"/>
        <v>0</v>
      </c>
      <c r="BI46" s="200">
        <f t="shared" si="37"/>
        <v>8.1197999999999997</v>
      </c>
      <c r="BJ46" s="200">
        <f t="shared" si="37"/>
        <v>0</v>
      </c>
      <c r="BK46" s="200">
        <f t="shared" si="37"/>
        <v>0.65</v>
      </c>
      <c r="BL46" s="200">
        <f t="shared" si="37"/>
        <v>4.87</v>
      </c>
      <c r="BM46" s="200">
        <f t="shared" si="37"/>
        <v>0</v>
      </c>
      <c r="BN46" s="200">
        <f t="shared" si="37"/>
        <v>0</v>
      </c>
      <c r="BO46" s="200">
        <f t="shared" si="37"/>
        <v>0</v>
      </c>
      <c r="BP46" s="200">
        <f t="shared" si="37"/>
        <v>0</v>
      </c>
      <c r="BQ46" s="200">
        <f t="shared" ref="BQ46:CE46" si="38">SUM(BQ47:BQ50)</f>
        <v>5.5551366666666668</v>
      </c>
      <c r="BR46" s="200">
        <f t="shared" si="38"/>
        <v>0.4</v>
      </c>
      <c r="BS46" s="200">
        <f t="shared" si="38"/>
        <v>0</v>
      </c>
      <c r="BT46" s="200">
        <f t="shared" si="38"/>
        <v>1.262</v>
      </c>
      <c r="BU46" s="200">
        <f t="shared" si="38"/>
        <v>0</v>
      </c>
      <c r="BV46" s="200">
        <f t="shared" si="38"/>
        <v>0</v>
      </c>
      <c r="BW46" s="200">
        <f t="shared" si="38"/>
        <v>0</v>
      </c>
      <c r="BX46" s="200">
        <f t="shared" si="38"/>
        <v>0</v>
      </c>
      <c r="BY46" s="200">
        <f t="shared" si="38"/>
        <v>10.934936666666665</v>
      </c>
      <c r="BZ46" s="200">
        <f t="shared" si="38"/>
        <v>0.4</v>
      </c>
      <c r="CA46" s="200">
        <f t="shared" si="38"/>
        <v>0.65</v>
      </c>
      <c r="CB46" s="200">
        <f t="shared" si="38"/>
        <v>6.1320000000000006</v>
      </c>
      <c r="CC46" s="200">
        <f t="shared" si="38"/>
        <v>0</v>
      </c>
      <c r="CD46" s="200">
        <f t="shared" si="38"/>
        <v>0</v>
      </c>
      <c r="CE46" s="200">
        <f t="shared" si="38"/>
        <v>0</v>
      </c>
      <c r="CF46" s="200"/>
    </row>
    <row r="47" spans="1:84" s="409" customFormat="1" ht="47.25" x14ac:dyDescent="0.25">
      <c r="A47" s="14" t="s">
        <v>77</v>
      </c>
      <c r="B47" s="16" t="s">
        <v>917</v>
      </c>
      <c r="C47" s="395" t="str">
        <f>Ф3!C45</f>
        <v>J_006</v>
      </c>
      <c r="D47" s="395">
        <f>Ф3!AI45</f>
        <v>2.8151366666666666</v>
      </c>
      <c r="E47" s="395">
        <f>Ф3!AJ45</f>
        <v>2.8151366666666666</v>
      </c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395"/>
      <c r="T47" s="395"/>
      <c r="U47" s="395"/>
      <c r="V47" s="395"/>
      <c r="W47" s="395"/>
      <c r="X47" s="395"/>
      <c r="Y47" s="395"/>
      <c r="Z47" s="395"/>
      <c r="AA47" s="395"/>
      <c r="AB47" s="395"/>
      <c r="AC47" s="395"/>
      <c r="AD47" s="395"/>
      <c r="AE47" s="395"/>
      <c r="AF47" s="395"/>
      <c r="AG47" s="395"/>
      <c r="AH47" s="395"/>
      <c r="AI47" s="395"/>
      <c r="AJ47" s="395"/>
      <c r="AK47" s="395">
        <f>D47</f>
        <v>2.8151366666666666</v>
      </c>
      <c r="AL47" s="395">
        <f>'Ф1 2020'!K47</f>
        <v>0.4</v>
      </c>
      <c r="AM47" s="395"/>
      <c r="AN47" s="395">
        <f>'Ф1 2020'!O47</f>
        <v>1.262</v>
      </c>
      <c r="AO47" s="395"/>
      <c r="AP47" s="395"/>
      <c r="AQ47" s="395"/>
      <c r="AR47" s="395"/>
      <c r="AS47" s="395">
        <f>E47</f>
        <v>2.8151366666666666</v>
      </c>
      <c r="AT47" s="395">
        <v>0.4</v>
      </c>
      <c r="AU47" s="395"/>
      <c r="AV47" s="395">
        <f>'Ф1 2020'!O47</f>
        <v>1.262</v>
      </c>
      <c r="AW47" s="395"/>
      <c r="AX47" s="395"/>
      <c r="AY47" s="395"/>
      <c r="AZ47" s="395"/>
      <c r="BA47" s="395"/>
      <c r="BB47" s="395"/>
      <c r="BC47" s="395"/>
      <c r="BD47" s="395"/>
      <c r="BE47" s="395"/>
      <c r="BF47" s="395"/>
      <c r="BG47" s="395"/>
      <c r="BH47" s="395"/>
      <c r="BI47" s="395"/>
      <c r="BJ47" s="395"/>
      <c r="BK47" s="395"/>
      <c r="BL47" s="395"/>
      <c r="BM47" s="395"/>
      <c r="BN47" s="395"/>
      <c r="BO47" s="395"/>
      <c r="BP47" s="395"/>
      <c r="BQ47" s="395">
        <f>AK47</f>
        <v>2.8151366666666666</v>
      </c>
      <c r="BR47" s="395">
        <f t="shared" ref="BR47:BV47" si="39">AL47</f>
        <v>0.4</v>
      </c>
      <c r="BS47" s="395">
        <f t="shared" si="39"/>
        <v>0</v>
      </c>
      <c r="BT47" s="395">
        <f t="shared" si="39"/>
        <v>1.262</v>
      </c>
      <c r="BU47" s="395">
        <f t="shared" si="39"/>
        <v>0</v>
      </c>
      <c r="BV47" s="395">
        <f t="shared" si="39"/>
        <v>0</v>
      </c>
      <c r="BW47" s="395"/>
      <c r="BX47" s="395"/>
      <c r="BY47" s="395">
        <f>AC47+AS47+BI47</f>
        <v>2.8151366666666666</v>
      </c>
      <c r="BZ47" s="395">
        <f t="shared" ref="BZ47:BZ50" si="40">AD47+AT47+BJ47</f>
        <v>0.4</v>
      </c>
      <c r="CA47" s="395"/>
      <c r="CB47" s="395">
        <f t="shared" ref="CB47:CB50" si="41">AF47+AV47+BL47</f>
        <v>1.262</v>
      </c>
      <c r="CC47" s="395"/>
      <c r="CD47" s="395"/>
      <c r="CE47" s="395"/>
      <c r="CF47" s="395"/>
    </row>
    <row r="48" spans="1:84" s="409" customFormat="1" ht="47.25" x14ac:dyDescent="0.25">
      <c r="A48" s="14" t="s">
        <v>864</v>
      </c>
      <c r="B48" s="16" t="s">
        <v>918</v>
      </c>
      <c r="C48" s="395" t="str">
        <f>Ф3!C46</f>
        <v>K_008</v>
      </c>
      <c r="D48" s="395"/>
      <c r="E48" s="395">
        <f>Ф3!AJ46</f>
        <v>4.9707749999999997</v>
      </c>
      <c r="F48" s="395"/>
      <c r="G48" s="395"/>
      <c r="H48" s="395"/>
      <c r="I48" s="395"/>
      <c r="J48" s="395"/>
      <c r="K48" s="395"/>
      <c r="L48" s="395"/>
      <c r="M48" s="395"/>
      <c r="N48" s="395"/>
      <c r="O48" s="395"/>
      <c r="P48" s="395"/>
      <c r="Q48" s="395"/>
      <c r="R48" s="395"/>
      <c r="S48" s="395"/>
      <c r="T48" s="395"/>
      <c r="U48" s="395"/>
      <c r="V48" s="395"/>
      <c r="W48" s="395"/>
      <c r="X48" s="395"/>
      <c r="Y48" s="395"/>
      <c r="Z48" s="395"/>
      <c r="AA48" s="395"/>
      <c r="AB48" s="395"/>
      <c r="AC48" s="395"/>
      <c r="AD48" s="395"/>
      <c r="AE48" s="395"/>
      <c r="AF48" s="395"/>
      <c r="AG48" s="395"/>
      <c r="AH48" s="395"/>
      <c r="AI48" s="395"/>
      <c r="AJ48" s="395"/>
      <c r="AK48" s="395"/>
      <c r="AL48" s="395"/>
      <c r="AM48" s="395"/>
      <c r="AN48" s="395"/>
      <c r="AO48" s="395"/>
      <c r="AP48" s="395"/>
      <c r="AQ48" s="395"/>
      <c r="AR48" s="395"/>
      <c r="AS48" s="395"/>
      <c r="AT48" s="395"/>
      <c r="AU48" s="395"/>
      <c r="AV48" s="395"/>
      <c r="AW48" s="395"/>
      <c r="AX48" s="395"/>
      <c r="AY48" s="395"/>
      <c r="AZ48" s="395"/>
      <c r="BA48" s="395"/>
      <c r="BB48" s="395"/>
      <c r="BC48" s="395"/>
      <c r="BD48" s="395"/>
      <c r="BE48" s="395"/>
      <c r="BF48" s="395"/>
      <c r="BG48" s="395"/>
      <c r="BH48" s="395"/>
      <c r="BI48" s="395">
        <f>Ф3!AJ46</f>
        <v>4.9707749999999997</v>
      </c>
      <c r="BJ48" s="395"/>
      <c r="BK48" s="395">
        <f>'Ф1 2021 корр'!K48</f>
        <v>0.4</v>
      </c>
      <c r="BL48" s="395">
        <f>'Ф1 2021 корр'!O48</f>
        <v>3</v>
      </c>
      <c r="BM48" s="395"/>
      <c r="BN48" s="395"/>
      <c r="BO48" s="395"/>
      <c r="BP48" s="395"/>
      <c r="BQ48" s="395"/>
      <c r="BR48" s="395"/>
      <c r="BS48" s="395"/>
      <c r="BT48" s="395"/>
      <c r="BU48" s="395"/>
      <c r="BV48" s="395"/>
      <c r="BW48" s="395"/>
      <c r="BX48" s="395"/>
      <c r="BY48" s="395">
        <f>BI48</f>
        <v>4.9707749999999997</v>
      </c>
      <c r="BZ48" s="395">
        <f t="shared" ref="BZ48:CC49" si="42">BJ48</f>
        <v>0</v>
      </c>
      <c r="CA48" s="395">
        <f t="shared" si="42"/>
        <v>0.4</v>
      </c>
      <c r="CB48" s="395">
        <f t="shared" si="42"/>
        <v>3</v>
      </c>
      <c r="CC48" s="395">
        <f t="shared" si="42"/>
        <v>0</v>
      </c>
      <c r="CD48" s="395"/>
      <c r="CE48" s="395"/>
      <c r="CF48" s="395"/>
    </row>
    <row r="49" spans="1:84" s="409" customFormat="1" ht="47.25" x14ac:dyDescent="0.25">
      <c r="A49" s="14" t="s">
        <v>875</v>
      </c>
      <c r="B49" s="16" t="s">
        <v>919</v>
      </c>
      <c r="C49" s="395" t="str">
        <f>Ф3!C47</f>
        <v>K_009</v>
      </c>
      <c r="D49" s="395"/>
      <c r="E49" s="395">
        <f>Ф3!AJ47</f>
        <v>3.1490249999999995</v>
      </c>
      <c r="F49" s="395"/>
      <c r="G49" s="395"/>
      <c r="H49" s="395"/>
      <c r="I49" s="395"/>
      <c r="J49" s="395"/>
      <c r="K49" s="395"/>
      <c r="L49" s="395"/>
      <c r="M49" s="395"/>
      <c r="N49" s="395"/>
      <c r="O49" s="395"/>
      <c r="P49" s="395"/>
      <c r="Q49" s="395"/>
      <c r="R49" s="395"/>
      <c r="S49" s="395"/>
      <c r="T49" s="395"/>
      <c r="U49" s="395"/>
      <c r="V49" s="395"/>
      <c r="W49" s="395"/>
      <c r="X49" s="395"/>
      <c r="Y49" s="395"/>
      <c r="Z49" s="395"/>
      <c r="AA49" s="395"/>
      <c r="AB49" s="395"/>
      <c r="AC49" s="395"/>
      <c r="AD49" s="395"/>
      <c r="AE49" s="395"/>
      <c r="AF49" s="395"/>
      <c r="AG49" s="395"/>
      <c r="AH49" s="395"/>
      <c r="AI49" s="395"/>
      <c r="AJ49" s="395"/>
      <c r="AK49" s="395"/>
      <c r="AL49" s="395"/>
      <c r="AM49" s="395"/>
      <c r="AN49" s="395"/>
      <c r="AO49" s="395"/>
      <c r="AP49" s="395"/>
      <c r="AQ49" s="395"/>
      <c r="AR49" s="395"/>
      <c r="AS49" s="395"/>
      <c r="AT49" s="395"/>
      <c r="AU49" s="395"/>
      <c r="AV49" s="395"/>
      <c r="AW49" s="395"/>
      <c r="AX49" s="395"/>
      <c r="AY49" s="395"/>
      <c r="AZ49" s="395"/>
      <c r="BA49" s="395"/>
      <c r="BB49" s="395"/>
      <c r="BC49" s="395"/>
      <c r="BD49" s="395"/>
      <c r="BE49" s="395"/>
      <c r="BF49" s="395"/>
      <c r="BG49" s="395"/>
      <c r="BH49" s="395"/>
      <c r="BI49" s="395">
        <f>Ф3!AJ47</f>
        <v>3.1490249999999995</v>
      </c>
      <c r="BJ49" s="395"/>
      <c r="BK49" s="395">
        <f>'Ф1 2021 корр'!K49</f>
        <v>0.25</v>
      </c>
      <c r="BL49" s="395">
        <f>'Ф1 2021 корр'!O49</f>
        <v>1.87</v>
      </c>
      <c r="BM49" s="395"/>
      <c r="BN49" s="395"/>
      <c r="BO49" s="395"/>
      <c r="BP49" s="395"/>
      <c r="BQ49" s="395"/>
      <c r="BR49" s="395"/>
      <c r="BS49" s="395"/>
      <c r="BT49" s="395"/>
      <c r="BU49" s="395"/>
      <c r="BV49" s="395"/>
      <c r="BW49" s="395"/>
      <c r="BX49" s="395"/>
      <c r="BY49" s="395">
        <f>BI49</f>
        <v>3.1490249999999995</v>
      </c>
      <c r="BZ49" s="395">
        <f t="shared" si="42"/>
        <v>0</v>
      </c>
      <c r="CA49" s="395">
        <f t="shared" si="42"/>
        <v>0.25</v>
      </c>
      <c r="CB49" s="395">
        <f t="shared" si="42"/>
        <v>1.87</v>
      </c>
      <c r="CC49" s="395">
        <f t="shared" si="42"/>
        <v>0</v>
      </c>
      <c r="CD49" s="395"/>
      <c r="CE49" s="395"/>
      <c r="CF49" s="395"/>
    </row>
    <row r="50" spans="1:84" s="450" customFormat="1" ht="31.5" x14ac:dyDescent="0.25">
      <c r="A50" s="448" t="s">
        <v>876</v>
      </c>
      <c r="B50" s="558" t="s">
        <v>920</v>
      </c>
      <c r="C50" s="449" t="str">
        <f>Ф3!C48</f>
        <v>I_003</v>
      </c>
      <c r="D50" s="449">
        <f>Ф3!AI48</f>
        <v>2.74</v>
      </c>
      <c r="E50" s="449">
        <f>Ф3!AJ48</f>
        <v>0</v>
      </c>
      <c r="F50" s="449">
        <v>0</v>
      </c>
      <c r="G50" s="449">
        <v>0</v>
      </c>
      <c r="H50" s="449">
        <v>0</v>
      </c>
      <c r="I50" s="449">
        <v>0</v>
      </c>
      <c r="J50" s="449">
        <v>0</v>
      </c>
      <c r="K50" s="449">
        <v>0</v>
      </c>
      <c r="L50" s="449">
        <v>0</v>
      </c>
      <c r="M50" s="449">
        <v>0</v>
      </c>
      <c r="N50" s="449">
        <v>0</v>
      </c>
      <c r="O50" s="449">
        <v>0</v>
      </c>
      <c r="P50" s="449">
        <v>0</v>
      </c>
      <c r="Q50" s="449">
        <v>0</v>
      </c>
      <c r="R50" s="449">
        <v>0</v>
      </c>
      <c r="S50" s="449">
        <v>0</v>
      </c>
      <c r="T50" s="449">
        <v>0</v>
      </c>
      <c r="U50" s="449">
        <v>0</v>
      </c>
      <c r="V50" s="449">
        <v>0</v>
      </c>
      <c r="W50" s="449">
        <v>0</v>
      </c>
      <c r="X50" s="449">
        <v>0</v>
      </c>
      <c r="Y50" s="449">
        <v>0</v>
      </c>
      <c r="Z50" s="449"/>
      <c r="AA50" s="449">
        <v>0</v>
      </c>
      <c r="AB50" s="449">
        <v>0</v>
      </c>
      <c r="AC50" s="449">
        <v>0</v>
      </c>
      <c r="AD50" s="449">
        <v>0</v>
      </c>
      <c r="AE50" s="449">
        <v>0</v>
      </c>
      <c r="AF50" s="449">
        <v>0</v>
      </c>
      <c r="AG50" s="449">
        <v>0</v>
      </c>
      <c r="AH50" s="449"/>
      <c r="AI50" s="449">
        <v>0</v>
      </c>
      <c r="AJ50" s="449">
        <v>0</v>
      </c>
      <c r="AK50" s="449">
        <v>0</v>
      </c>
      <c r="AL50" s="449">
        <v>0</v>
      </c>
      <c r="AM50" s="449">
        <v>0</v>
      </c>
      <c r="AN50" s="449">
        <v>0</v>
      </c>
      <c r="AO50" s="449">
        <v>0</v>
      </c>
      <c r="AP50" s="449"/>
      <c r="AQ50" s="449">
        <v>0</v>
      </c>
      <c r="AR50" s="449">
        <v>0</v>
      </c>
      <c r="AS50" s="449">
        <v>0</v>
      </c>
      <c r="AT50" s="449">
        <v>0</v>
      </c>
      <c r="AU50" s="449">
        <v>0</v>
      </c>
      <c r="AV50" s="449">
        <v>0</v>
      </c>
      <c r="AW50" s="449">
        <v>0</v>
      </c>
      <c r="AX50" s="449"/>
      <c r="AY50" s="449">
        <v>0</v>
      </c>
      <c r="AZ50" s="449">
        <v>0</v>
      </c>
      <c r="BA50" s="449">
        <f>D50</f>
        <v>2.74</v>
      </c>
      <c r="BB50" s="449">
        <v>0</v>
      </c>
      <c r="BC50" s="449">
        <v>0</v>
      </c>
      <c r="BD50" s="449">
        <f>'Ф1 2021 корр'!N50</f>
        <v>0</v>
      </c>
      <c r="BE50" s="449">
        <v>0</v>
      </c>
      <c r="BF50" s="449"/>
      <c r="BG50" s="449">
        <v>0</v>
      </c>
      <c r="BH50" s="449">
        <v>0</v>
      </c>
      <c r="BI50" s="449">
        <f>E50</f>
        <v>0</v>
      </c>
      <c r="BJ50" s="449">
        <v>0</v>
      </c>
      <c r="BK50" s="449">
        <v>0</v>
      </c>
      <c r="BL50" s="449">
        <f>'Ф1 2021 корр'!O50</f>
        <v>0</v>
      </c>
      <c r="BM50" s="449">
        <v>0</v>
      </c>
      <c r="BN50" s="449"/>
      <c r="BO50" s="449">
        <v>0</v>
      </c>
      <c r="BP50" s="449">
        <v>0</v>
      </c>
      <c r="BQ50" s="449">
        <f>U50+AK50+BA50</f>
        <v>2.74</v>
      </c>
      <c r="BR50" s="449">
        <f t="shared" ref="BR50" si="43">V50+AL50+BB50</f>
        <v>0</v>
      </c>
      <c r="BS50" s="449">
        <f t="shared" ref="BS50" si="44">W50+AM50+BC50</f>
        <v>0</v>
      </c>
      <c r="BT50" s="449">
        <f t="shared" ref="BT50" si="45">X50+AN50+BD50</f>
        <v>0</v>
      </c>
      <c r="BU50" s="449">
        <f t="shared" ref="BU50" si="46">Y50+AO50+BE50</f>
        <v>0</v>
      </c>
      <c r="BV50" s="449"/>
      <c r="BW50" s="449">
        <f t="shared" ref="BW50" si="47">AA50+AQ50+BG50</f>
        <v>0</v>
      </c>
      <c r="BX50" s="449">
        <f t="shared" ref="BX50" si="48">BH50</f>
        <v>0</v>
      </c>
      <c r="BY50" s="449">
        <f>AC50+AS50+BI50</f>
        <v>0</v>
      </c>
      <c r="BZ50" s="449">
        <f t="shared" si="40"/>
        <v>0</v>
      </c>
      <c r="CA50" s="449">
        <f t="shared" ref="CA50" si="49">AE50+AU50+BK50</f>
        <v>0</v>
      </c>
      <c r="CB50" s="449">
        <f t="shared" si="41"/>
        <v>0</v>
      </c>
      <c r="CC50" s="449">
        <f t="shared" ref="CC50" si="50">AG50+AW50+BM50</f>
        <v>0</v>
      </c>
      <c r="CD50" s="449"/>
      <c r="CE50" s="449">
        <f t="shared" ref="CE50" si="51">AI50+AY50+BO50</f>
        <v>0</v>
      </c>
      <c r="CF50" s="449"/>
    </row>
    <row r="51" spans="1:84" s="202" customFormat="1" ht="31.5" hidden="1" x14ac:dyDescent="0.25">
      <c r="A51" s="199" t="s">
        <v>117</v>
      </c>
      <c r="B51" s="11" t="s">
        <v>118</v>
      </c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</row>
    <row r="52" spans="1:84" s="198" customFormat="1" ht="31.5" x14ac:dyDescent="0.25">
      <c r="A52" s="196" t="s">
        <v>119</v>
      </c>
      <c r="B52" s="65" t="s">
        <v>120</v>
      </c>
      <c r="C52" s="197">
        <v>0</v>
      </c>
      <c r="D52" s="197">
        <f>D57</f>
        <v>0</v>
      </c>
      <c r="E52" s="197">
        <f t="shared" ref="E52:BW52" si="52">E57</f>
        <v>0</v>
      </c>
      <c r="F52" s="197">
        <f t="shared" si="52"/>
        <v>0</v>
      </c>
      <c r="G52" s="197">
        <f t="shared" si="52"/>
        <v>0</v>
      </c>
      <c r="H52" s="197">
        <f t="shared" si="52"/>
        <v>0</v>
      </c>
      <c r="I52" s="197">
        <f t="shared" si="52"/>
        <v>0</v>
      </c>
      <c r="J52" s="197">
        <f t="shared" si="52"/>
        <v>0</v>
      </c>
      <c r="K52" s="197">
        <f t="shared" si="52"/>
        <v>0</v>
      </c>
      <c r="L52" s="197">
        <f t="shared" si="52"/>
        <v>0</v>
      </c>
      <c r="M52" s="197">
        <f t="shared" si="52"/>
        <v>0</v>
      </c>
      <c r="N52" s="197">
        <f t="shared" si="52"/>
        <v>0</v>
      </c>
      <c r="O52" s="197">
        <f t="shared" si="52"/>
        <v>0</v>
      </c>
      <c r="P52" s="197">
        <f t="shared" si="52"/>
        <v>0</v>
      </c>
      <c r="Q52" s="197">
        <f t="shared" si="52"/>
        <v>0</v>
      </c>
      <c r="R52" s="197">
        <f t="shared" si="52"/>
        <v>0</v>
      </c>
      <c r="S52" s="197">
        <f t="shared" si="52"/>
        <v>0</v>
      </c>
      <c r="T52" s="197">
        <f t="shared" si="52"/>
        <v>0</v>
      </c>
      <c r="U52" s="197">
        <f t="shared" si="52"/>
        <v>0</v>
      </c>
      <c r="V52" s="197">
        <f t="shared" si="52"/>
        <v>0</v>
      </c>
      <c r="W52" s="197">
        <f t="shared" si="52"/>
        <v>0</v>
      </c>
      <c r="X52" s="197">
        <f t="shared" si="52"/>
        <v>0</v>
      </c>
      <c r="Y52" s="197">
        <f t="shared" si="52"/>
        <v>0</v>
      </c>
      <c r="Z52" s="197"/>
      <c r="AA52" s="197">
        <f t="shared" si="52"/>
        <v>0</v>
      </c>
      <c r="AB52" s="197">
        <f t="shared" si="52"/>
        <v>0</v>
      </c>
      <c r="AC52" s="197">
        <f t="shared" si="52"/>
        <v>0</v>
      </c>
      <c r="AD52" s="197">
        <f t="shared" si="52"/>
        <v>0</v>
      </c>
      <c r="AE52" s="197">
        <f t="shared" si="52"/>
        <v>0</v>
      </c>
      <c r="AF52" s="197">
        <f t="shared" si="52"/>
        <v>0</v>
      </c>
      <c r="AG52" s="197">
        <f t="shared" si="52"/>
        <v>0</v>
      </c>
      <c r="AH52" s="197"/>
      <c r="AI52" s="197">
        <f t="shared" si="52"/>
        <v>0</v>
      </c>
      <c r="AJ52" s="197">
        <f t="shared" si="52"/>
        <v>0</v>
      </c>
      <c r="AK52" s="197">
        <f t="shared" si="52"/>
        <v>0</v>
      </c>
      <c r="AL52" s="197">
        <f t="shared" si="52"/>
        <v>0</v>
      </c>
      <c r="AM52" s="197">
        <f t="shared" si="52"/>
        <v>0</v>
      </c>
      <c r="AN52" s="197">
        <f t="shared" si="52"/>
        <v>0</v>
      </c>
      <c r="AO52" s="197">
        <f t="shared" si="52"/>
        <v>0</v>
      </c>
      <c r="AP52" s="197"/>
      <c r="AQ52" s="197">
        <f t="shared" si="52"/>
        <v>0</v>
      </c>
      <c r="AR52" s="197">
        <f t="shared" si="52"/>
        <v>0</v>
      </c>
      <c r="AS52" s="197">
        <f t="shared" si="52"/>
        <v>0</v>
      </c>
      <c r="AT52" s="197">
        <f t="shared" si="52"/>
        <v>0</v>
      </c>
      <c r="AU52" s="197">
        <f t="shared" si="52"/>
        <v>0</v>
      </c>
      <c r="AV52" s="197">
        <f t="shared" si="52"/>
        <v>0</v>
      </c>
      <c r="AW52" s="197">
        <f t="shared" si="52"/>
        <v>0</v>
      </c>
      <c r="AX52" s="352">
        <f>AX57</f>
        <v>0</v>
      </c>
      <c r="AY52" s="197">
        <f t="shared" si="52"/>
        <v>0</v>
      </c>
      <c r="AZ52" s="197">
        <f t="shared" si="52"/>
        <v>0</v>
      </c>
      <c r="BA52" s="197">
        <f t="shared" si="52"/>
        <v>0</v>
      </c>
      <c r="BB52" s="197">
        <f t="shared" si="52"/>
        <v>0</v>
      </c>
      <c r="BC52" s="197">
        <f t="shared" si="52"/>
        <v>0</v>
      </c>
      <c r="BD52" s="197">
        <f t="shared" si="52"/>
        <v>0</v>
      </c>
      <c r="BE52" s="197">
        <f t="shared" si="52"/>
        <v>0</v>
      </c>
      <c r="BF52" s="197"/>
      <c r="BG52" s="197">
        <f t="shared" si="52"/>
        <v>0</v>
      </c>
      <c r="BH52" s="197">
        <f t="shared" si="52"/>
        <v>0</v>
      </c>
      <c r="BI52" s="197">
        <f t="shared" si="52"/>
        <v>0</v>
      </c>
      <c r="BJ52" s="197">
        <f t="shared" si="52"/>
        <v>0</v>
      </c>
      <c r="BK52" s="197">
        <f t="shared" si="52"/>
        <v>0</v>
      </c>
      <c r="BL52" s="197">
        <f t="shared" si="52"/>
        <v>0</v>
      </c>
      <c r="BM52" s="197">
        <f t="shared" si="52"/>
        <v>0</v>
      </c>
      <c r="BN52" s="197"/>
      <c r="BO52" s="197">
        <f t="shared" si="52"/>
        <v>0</v>
      </c>
      <c r="BP52" s="197">
        <f t="shared" si="52"/>
        <v>0</v>
      </c>
      <c r="BQ52" s="197">
        <f t="shared" si="52"/>
        <v>0</v>
      </c>
      <c r="BR52" s="197">
        <f t="shared" si="52"/>
        <v>0</v>
      </c>
      <c r="BS52" s="197">
        <f t="shared" si="52"/>
        <v>0</v>
      </c>
      <c r="BT52" s="197">
        <f t="shared" si="52"/>
        <v>0</v>
      </c>
      <c r="BU52" s="197">
        <f t="shared" si="52"/>
        <v>0</v>
      </c>
      <c r="BV52" s="197"/>
      <c r="BW52" s="197">
        <f t="shared" si="52"/>
        <v>0</v>
      </c>
      <c r="BX52" s="197">
        <f t="shared" ref="BX52:CE52" si="53">BX57</f>
        <v>0</v>
      </c>
      <c r="BY52" s="197">
        <f t="shared" si="53"/>
        <v>0</v>
      </c>
      <c r="BZ52" s="197">
        <f t="shared" si="53"/>
        <v>0</v>
      </c>
      <c r="CA52" s="197">
        <f t="shared" si="53"/>
        <v>0</v>
      </c>
      <c r="CB52" s="197">
        <f t="shared" si="53"/>
        <v>0</v>
      </c>
      <c r="CC52" s="197">
        <f t="shared" si="53"/>
        <v>0</v>
      </c>
      <c r="CD52" s="352">
        <f t="shared" si="53"/>
        <v>0</v>
      </c>
      <c r="CE52" s="197">
        <f t="shared" si="53"/>
        <v>0</v>
      </c>
      <c r="CF52" s="197"/>
    </row>
    <row r="53" spans="1:84" s="202" customFormat="1" ht="31.5" hidden="1" outlineLevel="1" x14ac:dyDescent="0.25">
      <c r="A53" s="199" t="s">
        <v>121</v>
      </c>
      <c r="B53" s="11" t="s">
        <v>122</v>
      </c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200"/>
      <c r="AK53" s="200"/>
      <c r="AL53" s="200"/>
      <c r="AM53" s="200"/>
      <c r="AN53" s="200"/>
      <c r="AO53" s="200"/>
      <c r="AP53" s="200"/>
      <c r="AQ53" s="200"/>
      <c r="AR53" s="200"/>
      <c r="AS53" s="200"/>
      <c r="AT53" s="200"/>
      <c r="AU53" s="200"/>
      <c r="AV53" s="200"/>
      <c r="AW53" s="200"/>
      <c r="AX53" s="353"/>
      <c r="AY53" s="200"/>
      <c r="AZ53" s="200"/>
      <c r="BA53" s="200"/>
      <c r="BB53" s="200"/>
      <c r="BC53" s="200"/>
      <c r="BD53" s="200"/>
      <c r="BE53" s="200"/>
      <c r="BF53" s="200"/>
      <c r="BG53" s="200"/>
      <c r="BH53" s="200"/>
      <c r="BI53" s="200"/>
      <c r="BJ53" s="200"/>
      <c r="BK53" s="200"/>
      <c r="BL53" s="200"/>
      <c r="BM53" s="200"/>
      <c r="BN53" s="200"/>
      <c r="BO53" s="200"/>
      <c r="BP53" s="200"/>
      <c r="BQ53" s="200"/>
      <c r="BR53" s="200"/>
      <c r="BS53" s="200"/>
      <c r="BT53" s="200"/>
      <c r="BU53" s="200"/>
      <c r="BV53" s="200"/>
      <c r="BW53" s="200"/>
      <c r="BX53" s="200"/>
      <c r="BY53" s="200"/>
      <c r="BZ53" s="200"/>
      <c r="CA53" s="200"/>
      <c r="CB53" s="200"/>
      <c r="CC53" s="200"/>
      <c r="CD53" s="353"/>
      <c r="CE53" s="200"/>
      <c r="CF53" s="200"/>
    </row>
    <row r="54" spans="1:84" s="202" customFormat="1" ht="31.5" hidden="1" outlineLevel="1" x14ac:dyDescent="0.25">
      <c r="A54" s="199" t="s">
        <v>123</v>
      </c>
      <c r="B54" s="11" t="s">
        <v>50</v>
      </c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00"/>
      <c r="AU54" s="200"/>
      <c r="AV54" s="200"/>
      <c r="AW54" s="200"/>
      <c r="AX54" s="353"/>
      <c r="AY54" s="200"/>
      <c r="AZ54" s="200"/>
      <c r="BA54" s="200"/>
      <c r="BB54" s="200"/>
      <c r="BC54" s="200"/>
      <c r="BD54" s="200"/>
      <c r="BE54" s="200"/>
      <c r="BF54" s="200"/>
      <c r="BG54" s="200"/>
      <c r="BH54" s="200"/>
      <c r="BI54" s="200"/>
      <c r="BJ54" s="200"/>
      <c r="BK54" s="200"/>
      <c r="BL54" s="200"/>
      <c r="BM54" s="200"/>
      <c r="BN54" s="200"/>
      <c r="BO54" s="200"/>
      <c r="BP54" s="200"/>
      <c r="BQ54" s="200"/>
      <c r="BR54" s="200"/>
      <c r="BS54" s="200"/>
      <c r="BT54" s="200"/>
      <c r="BU54" s="200"/>
      <c r="BV54" s="200"/>
      <c r="BW54" s="200"/>
      <c r="BX54" s="200"/>
      <c r="BY54" s="200"/>
      <c r="BZ54" s="200"/>
      <c r="CA54" s="200"/>
      <c r="CB54" s="200"/>
      <c r="CC54" s="200"/>
      <c r="CD54" s="353"/>
      <c r="CE54" s="200"/>
      <c r="CF54" s="200"/>
    </row>
    <row r="55" spans="1:84" s="202" customFormat="1" ht="31.5" hidden="1" outlineLevel="1" x14ac:dyDescent="0.25">
      <c r="A55" s="199" t="s">
        <v>51</v>
      </c>
      <c r="B55" s="11" t="s">
        <v>52</v>
      </c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  <c r="AR55" s="200"/>
      <c r="AS55" s="200"/>
      <c r="AT55" s="200"/>
      <c r="AU55" s="200"/>
      <c r="AV55" s="200"/>
      <c r="AW55" s="200"/>
      <c r="AX55" s="353"/>
      <c r="AY55" s="200"/>
      <c r="AZ55" s="200"/>
      <c r="BA55" s="200"/>
      <c r="BB55" s="200"/>
      <c r="BC55" s="200"/>
      <c r="BD55" s="200"/>
      <c r="BE55" s="200"/>
      <c r="BF55" s="200"/>
      <c r="BG55" s="200"/>
      <c r="BH55" s="200"/>
      <c r="BI55" s="200"/>
      <c r="BJ55" s="200"/>
      <c r="BK55" s="200"/>
      <c r="BL55" s="200"/>
      <c r="BM55" s="200"/>
      <c r="BN55" s="200"/>
      <c r="BO55" s="200"/>
      <c r="BP55" s="200"/>
      <c r="BQ55" s="200"/>
      <c r="BR55" s="200"/>
      <c r="BS55" s="200"/>
      <c r="BT55" s="200"/>
      <c r="BU55" s="200"/>
      <c r="BV55" s="200"/>
      <c r="BW55" s="200"/>
      <c r="BX55" s="200"/>
      <c r="BY55" s="200"/>
      <c r="BZ55" s="200"/>
      <c r="CA55" s="200"/>
      <c r="CB55" s="200"/>
      <c r="CC55" s="200"/>
      <c r="CD55" s="353"/>
      <c r="CE55" s="200"/>
      <c r="CF55" s="200"/>
    </row>
    <row r="56" spans="1:84" s="202" customFormat="1" ht="31.5" hidden="1" outlineLevel="1" x14ac:dyDescent="0.25">
      <c r="A56" s="199" t="s">
        <v>53</v>
      </c>
      <c r="B56" s="11" t="s">
        <v>54</v>
      </c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353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  <c r="BK56" s="200"/>
      <c r="BL56" s="200"/>
      <c r="BM56" s="200"/>
      <c r="BN56" s="200"/>
      <c r="BO56" s="200"/>
      <c r="BP56" s="200"/>
      <c r="BQ56" s="200"/>
      <c r="BR56" s="200"/>
      <c r="BS56" s="200"/>
      <c r="BT56" s="200"/>
      <c r="BU56" s="200"/>
      <c r="BV56" s="200"/>
      <c r="BW56" s="200"/>
      <c r="BX56" s="200"/>
      <c r="BY56" s="200"/>
      <c r="BZ56" s="200"/>
      <c r="CA56" s="200"/>
      <c r="CB56" s="200"/>
      <c r="CC56" s="200"/>
      <c r="CD56" s="353"/>
      <c r="CE56" s="200"/>
      <c r="CF56" s="200"/>
    </row>
    <row r="57" spans="1:84" s="202" customFormat="1" ht="31.5" collapsed="1" x14ac:dyDescent="0.25">
      <c r="A57" s="199" t="s">
        <v>55</v>
      </c>
      <c r="B57" s="11" t="s">
        <v>56</v>
      </c>
      <c r="C57" s="200">
        <v>0</v>
      </c>
      <c r="D57" s="200">
        <f>D58</f>
        <v>0</v>
      </c>
      <c r="E57" s="200">
        <f t="shared" ref="E57:BW57" si="54">E58</f>
        <v>0</v>
      </c>
      <c r="F57" s="200">
        <f t="shared" si="54"/>
        <v>0</v>
      </c>
      <c r="G57" s="200">
        <f t="shared" si="54"/>
        <v>0</v>
      </c>
      <c r="H57" s="200">
        <f t="shared" si="54"/>
        <v>0</v>
      </c>
      <c r="I57" s="200">
        <f t="shared" si="54"/>
        <v>0</v>
      </c>
      <c r="J57" s="200">
        <f t="shared" si="54"/>
        <v>0</v>
      </c>
      <c r="K57" s="200">
        <f t="shared" si="54"/>
        <v>0</v>
      </c>
      <c r="L57" s="200">
        <f t="shared" si="54"/>
        <v>0</v>
      </c>
      <c r="M57" s="200">
        <f t="shared" si="54"/>
        <v>0</v>
      </c>
      <c r="N57" s="200">
        <f t="shared" si="54"/>
        <v>0</v>
      </c>
      <c r="O57" s="200">
        <f t="shared" si="54"/>
        <v>0</v>
      </c>
      <c r="P57" s="200">
        <f t="shared" si="54"/>
        <v>0</v>
      </c>
      <c r="Q57" s="200">
        <f t="shared" si="54"/>
        <v>0</v>
      </c>
      <c r="R57" s="200">
        <f t="shared" si="54"/>
        <v>0</v>
      </c>
      <c r="S57" s="200">
        <f t="shared" si="54"/>
        <v>0</v>
      </c>
      <c r="T57" s="200">
        <f t="shared" si="54"/>
        <v>0</v>
      </c>
      <c r="U57" s="200">
        <f t="shared" si="54"/>
        <v>0</v>
      </c>
      <c r="V57" s="200">
        <f t="shared" si="54"/>
        <v>0</v>
      </c>
      <c r="W57" s="200">
        <f t="shared" si="54"/>
        <v>0</v>
      </c>
      <c r="X57" s="200">
        <f t="shared" si="54"/>
        <v>0</v>
      </c>
      <c r="Y57" s="200">
        <f t="shared" si="54"/>
        <v>0</v>
      </c>
      <c r="Z57" s="200"/>
      <c r="AA57" s="200">
        <f t="shared" si="54"/>
        <v>0</v>
      </c>
      <c r="AB57" s="200">
        <f t="shared" si="54"/>
        <v>0</v>
      </c>
      <c r="AC57" s="200">
        <f t="shared" si="54"/>
        <v>0</v>
      </c>
      <c r="AD57" s="200">
        <f t="shared" si="54"/>
        <v>0</v>
      </c>
      <c r="AE57" s="200">
        <f t="shared" si="54"/>
        <v>0</v>
      </c>
      <c r="AF57" s="200">
        <f t="shared" si="54"/>
        <v>0</v>
      </c>
      <c r="AG57" s="200">
        <f t="shared" si="54"/>
        <v>0</v>
      </c>
      <c r="AH57" s="200"/>
      <c r="AI57" s="200">
        <f t="shared" si="54"/>
        <v>0</v>
      </c>
      <c r="AJ57" s="200">
        <f t="shared" si="54"/>
        <v>0</v>
      </c>
      <c r="AK57" s="200">
        <f t="shared" si="54"/>
        <v>0</v>
      </c>
      <c r="AL57" s="200">
        <f t="shared" si="54"/>
        <v>0</v>
      </c>
      <c r="AM57" s="200">
        <f t="shared" si="54"/>
        <v>0</v>
      </c>
      <c r="AN57" s="200">
        <f t="shared" si="54"/>
        <v>0</v>
      </c>
      <c r="AO57" s="200">
        <f t="shared" si="54"/>
        <v>0</v>
      </c>
      <c r="AP57" s="200"/>
      <c r="AQ57" s="200">
        <f t="shared" si="54"/>
        <v>0</v>
      </c>
      <c r="AR57" s="200">
        <f t="shared" si="54"/>
        <v>0</v>
      </c>
      <c r="AS57" s="200">
        <f t="shared" si="54"/>
        <v>0</v>
      </c>
      <c r="AT57" s="200">
        <f t="shared" si="54"/>
        <v>0</v>
      </c>
      <c r="AU57" s="200">
        <f t="shared" si="54"/>
        <v>0</v>
      </c>
      <c r="AV57" s="200">
        <f t="shared" si="54"/>
        <v>0</v>
      </c>
      <c r="AW57" s="200">
        <f t="shared" si="54"/>
        <v>0</v>
      </c>
      <c r="AX57" s="353">
        <f>AX58</f>
        <v>0</v>
      </c>
      <c r="AY57" s="200">
        <f t="shared" si="54"/>
        <v>0</v>
      </c>
      <c r="AZ57" s="200">
        <f t="shared" si="54"/>
        <v>0</v>
      </c>
      <c r="BA57" s="200">
        <f t="shared" si="54"/>
        <v>0</v>
      </c>
      <c r="BB57" s="200">
        <f t="shared" si="54"/>
        <v>0</v>
      </c>
      <c r="BC57" s="200">
        <f t="shared" si="54"/>
        <v>0</v>
      </c>
      <c r="BD57" s="200">
        <f t="shared" si="54"/>
        <v>0</v>
      </c>
      <c r="BE57" s="200">
        <f t="shared" si="54"/>
        <v>0</v>
      </c>
      <c r="BF57" s="200"/>
      <c r="BG57" s="200">
        <f t="shared" si="54"/>
        <v>0</v>
      </c>
      <c r="BH57" s="200">
        <f t="shared" si="54"/>
        <v>0</v>
      </c>
      <c r="BI57" s="200">
        <f t="shared" si="54"/>
        <v>0</v>
      </c>
      <c r="BJ57" s="200">
        <f t="shared" si="54"/>
        <v>0</v>
      </c>
      <c r="BK57" s="200">
        <f t="shared" si="54"/>
        <v>0</v>
      </c>
      <c r="BL57" s="200">
        <f t="shared" si="54"/>
        <v>0</v>
      </c>
      <c r="BM57" s="200">
        <f t="shared" si="54"/>
        <v>0</v>
      </c>
      <c r="BN57" s="200"/>
      <c r="BO57" s="200">
        <f t="shared" si="54"/>
        <v>0</v>
      </c>
      <c r="BP57" s="200">
        <f t="shared" si="54"/>
        <v>0</v>
      </c>
      <c r="BQ57" s="200">
        <f t="shared" si="54"/>
        <v>0</v>
      </c>
      <c r="BR57" s="200">
        <f t="shared" si="54"/>
        <v>0</v>
      </c>
      <c r="BS57" s="200">
        <f t="shared" si="54"/>
        <v>0</v>
      </c>
      <c r="BT57" s="200">
        <f t="shared" si="54"/>
        <v>0</v>
      </c>
      <c r="BU57" s="200">
        <f t="shared" si="54"/>
        <v>0</v>
      </c>
      <c r="BV57" s="200"/>
      <c r="BW57" s="200">
        <f t="shared" si="54"/>
        <v>0</v>
      </c>
      <c r="BX57" s="200">
        <f t="shared" ref="BX57:CE57" si="55">BX58</f>
        <v>0</v>
      </c>
      <c r="BY57" s="200">
        <f t="shared" si="55"/>
        <v>0</v>
      </c>
      <c r="BZ57" s="200">
        <f t="shared" si="55"/>
        <v>0</v>
      </c>
      <c r="CA57" s="200">
        <f t="shared" si="55"/>
        <v>0</v>
      </c>
      <c r="CB57" s="200">
        <f t="shared" si="55"/>
        <v>0</v>
      </c>
      <c r="CC57" s="200">
        <f t="shared" si="55"/>
        <v>0</v>
      </c>
      <c r="CD57" s="353">
        <f t="shared" si="55"/>
        <v>0</v>
      </c>
      <c r="CE57" s="200">
        <f t="shared" si="55"/>
        <v>0</v>
      </c>
      <c r="CF57" s="200"/>
    </row>
    <row r="58" spans="1:84" s="409" customFormat="1" x14ac:dyDescent="0.25">
      <c r="A58" s="199"/>
      <c r="B58" s="11"/>
      <c r="C58" s="395"/>
      <c r="D58" s="395"/>
      <c r="E58" s="395"/>
      <c r="F58" s="395"/>
      <c r="G58" s="395"/>
      <c r="H58" s="395"/>
      <c r="I58" s="395"/>
      <c r="J58" s="395"/>
      <c r="K58" s="395"/>
      <c r="L58" s="395"/>
      <c r="M58" s="395"/>
      <c r="N58" s="395"/>
      <c r="O58" s="395"/>
      <c r="P58" s="395"/>
      <c r="Q58" s="395"/>
      <c r="R58" s="395"/>
      <c r="S58" s="395"/>
      <c r="T58" s="395"/>
      <c r="U58" s="395"/>
      <c r="V58" s="395"/>
      <c r="W58" s="395"/>
      <c r="X58" s="395"/>
      <c r="Y58" s="395"/>
      <c r="Z58" s="395"/>
      <c r="AA58" s="395"/>
      <c r="AB58" s="395"/>
      <c r="AC58" s="395"/>
      <c r="AD58" s="395"/>
      <c r="AE58" s="395"/>
      <c r="AF58" s="395"/>
      <c r="AG58" s="395"/>
      <c r="AH58" s="395"/>
      <c r="AI58" s="395"/>
      <c r="AJ58" s="395"/>
      <c r="AK58" s="395"/>
      <c r="AL58" s="395"/>
      <c r="AM58" s="395"/>
      <c r="AN58" s="395"/>
      <c r="AO58" s="395"/>
      <c r="AP58" s="395"/>
      <c r="AQ58" s="395"/>
      <c r="AR58" s="395"/>
      <c r="AS58" s="395"/>
      <c r="AT58" s="395"/>
      <c r="AU58" s="395"/>
      <c r="AV58" s="395"/>
      <c r="AW58" s="395"/>
      <c r="AX58" s="416"/>
      <c r="AY58" s="395"/>
      <c r="AZ58" s="395"/>
      <c r="BA58" s="395"/>
      <c r="BB58" s="395"/>
      <c r="BC58" s="395"/>
      <c r="BD58" s="395"/>
      <c r="BE58" s="395"/>
      <c r="BF58" s="395"/>
      <c r="BG58" s="395"/>
      <c r="BH58" s="395"/>
      <c r="BI58" s="395"/>
      <c r="BJ58" s="395"/>
      <c r="BK58" s="395"/>
      <c r="BL58" s="395"/>
      <c r="BM58" s="395"/>
      <c r="BN58" s="395"/>
      <c r="BO58" s="395"/>
      <c r="BP58" s="395"/>
      <c r="BQ58" s="395"/>
      <c r="BR58" s="395"/>
      <c r="BS58" s="395"/>
      <c r="BT58" s="395"/>
      <c r="BU58" s="395"/>
      <c r="BV58" s="395"/>
      <c r="BW58" s="395"/>
      <c r="BX58" s="395"/>
      <c r="BY58" s="395"/>
      <c r="BZ58" s="395"/>
      <c r="CA58" s="395"/>
      <c r="CB58" s="395"/>
      <c r="CC58" s="395"/>
      <c r="CD58" s="417"/>
      <c r="CE58" s="415"/>
      <c r="CF58" s="395"/>
    </row>
    <row r="59" spans="1:84" s="135" customFormat="1" ht="31.5" hidden="1" outlineLevel="1" x14ac:dyDescent="0.25">
      <c r="A59" s="14" t="s">
        <v>57</v>
      </c>
      <c r="B59" s="11" t="s">
        <v>58</v>
      </c>
      <c r="C59" s="206"/>
      <c r="D59" s="206"/>
      <c r="E59" s="207"/>
      <c r="F59" s="207"/>
      <c r="G59" s="206"/>
      <c r="H59" s="208"/>
      <c r="I59" s="208"/>
      <c r="J59" s="209"/>
      <c r="K59" s="206"/>
      <c r="L59" s="206"/>
      <c r="M59" s="210"/>
      <c r="N59" s="206"/>
      <c r="O59" s="206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208"/>
      <c r="AJ59" s="208"/>
      <c r="AK59" s="208"/>
      <c r="AL59" s="208"/>
      <c r="AM59" s="208"/>
      <c r="CD59" s="358"/>
      <c r="CE59" s="358"/>
    </row>
    <row r="60" spans="1:84" ht="31.5" hidden="1" outlineLevel="1" x14ac:dyDescent="0.25">
      <c r="A60" s="60" t="s">
        <v>59</v>
      </c>
      <c r="B60" s="61" t="s">
        <v>60</v>
      </c>
      <c r="C60" s="56"/>
      <c r="D60" s="56"/>
      <c r="E60" s="62"/>
      <c r="F60" s="62"/>
      <c r="G60" s="56"/>
      <c r="H60" s="56"/>
      <c r="I60" s="56"/>
      <c r="J60" s="63"/>
      <c r="K60" s="56"/>
      <c r="L60" s="56"/>
      <c r="M60" s="63"/>
      <c r="N60" s="56"/>
      <c r="O60" s="56"/>
      <c r="P60" s="56"/>
      <c r="Q60" s="56"/>
      <c r="R60" s="56"/>
      <c r="S60" s="56"/>
      <c r="CD60" s="359"/>
      <c r="CE60" s="359"/>
    </row>
    <row r="61" spans="1:84" ht="31.5" hidden="1" outlineLevel="1" x14ac:dyDescent="0.25">
      <c r="A61" s="14" t="s">
        <v>61</v>
      </c>
      <c r="B61" s="16" t="s">
        <v>62</v>
      </c>
      <c r="C61" s="17"/>
      <c r="D61" s="17"/>
      <c r="E61" s="47"/>
      <c r="F61" s="47"/>
      <c r="G61" s="17"/>
      <c r="H61" s="17"/>
      <c r="I61" s="17"/>
      <c r="J61" s="52"/>
      <c r="K61" s="17"/>
      <c r="L61" s="17"/>
      <c r="M61" s="52"/>
      <c r="N61" s="17"/>
      <c r="O61" s="17"/>
      <c r="P61" s="17"/>
      <c r="Q61" s="17"/>
      <c r="R61" s="17"/>
      <c r="S61" s="17"/>
      <c r="CD61" s="359"/>
      <c r="CE61" s="359"/>
    </row>
    <row r="62" spans="1:84" s="25" customFormat="1" ht="31.5" hidden="1" outlineLevel="1" x14ac:dyDescent="0.25">
      <c r="A62" s="22" t="s">
        <v>63</v>
      </c>
      <c r="B62" s="23" t="s">
        <v>64</v>
      </c>
      <c r="C62" s="24"/>
      <c r="D62" s="24"/>
      <c r="E62" s="48"/>
      <c r="F62" s="48"/>
      <c r="G62" s="24"/>
      <c r="H62" s="24"/>
      <c r="I62" s="24"/>
      <c r="J62" s="53"/>
      <c r="K62" s="24"/>
      <c r="L62" s="24"/>
      <c r="M62" s="53"/>
      <c r="N62" s="24"/>
      <c r="O62" s="24"/>
      <c r="P62" s="24"/>
      <c r="Q62" s="24"/>
      <c r="R62" s="24"/>
      <c r="S62" s="24"/>
      <c r="CD62" s="360"/>
      <c r="CE62" s="360"/>
    </row>
    <row r="63" spans="1:84" hidden="1" outlineLevel="1" x14ac:dyDescent="0.25">
      <c r="A63" s="14" t="s">
        <v>65</v>
      </c>
      <c r="B63" s="16" t="s">
        <v>66</v>
      </c>
      <c r="C63" s="17"/>
      <c r="D63" s="17"/>
      <c r="E63" s="47"/>
      <c r="F63" s="47"/>
      <c r="G63" s="17"/>
      <c r="H63" s="17"/>
      <c r="I63" s="17"/>
      <c r="J63" s="52"/>
      <c r="K63" s="17"/>
      <c r="L63" s="17"/>
      <c r="M63" s="52"/>
      <c r="N63" s="17"/>
      <c r="O63" s="17"/>
      <c r="P63" s="17"/>
      <c r="Q63" s="17"/>
      <c r="R63" s="17"/>
      <c r="S63" s="17"/>
      <c r="CD63" s="359"/>
      <c r="CE63" s="359"/>
    </row>
    <row r="64" spans="1:84" ht="31.5" hidden="1" outlineLevel="1" x14ac:dyDescent="0.25">
      <c r="A64" s="14" t="s">
        <v>67</v>
      </c>
      <c r="B64" s="16" t="s">
        <v>68</v>
      </c>
      <c r="C64" s="17"/>
      <c r="D64" s="17"/>
      <c r="E64" s="47"/>
      <c r="F64" s="47"/>
      <c r="G64" s="17"/>
      <c r="H64" s="17"/>
      <c r="I64" s="17"/>
      <c r="J64" s="52"/>
      <c r="K64" s="17"/>
      <c r="L64" s="17"/>
      <c r="M64" s="52"/>
      <c r="N64" s="17"/>
      <c r="O64" s="17"/>
      <c r="P64" s="17"/>
      <c r="Q64" s="17"/>
      <c r="R64" s="17"/>
      <c r="S64" s="17"/>
      <c r="CD64" s="359"/>
      <c r="CE64" s="359"/>
    </row>
    <row r="65" spans="1:84" s="28" customFormat="1" ht="47.25" hidden="1" outlineLevel="1" collapsed="1" x14ac:dyDescent="0.25">
      <c r="A65" s="20" t="s">
        <v>69</v>
      </c>
      <c r="B65" s="32" t="s">
        <v>70</v>
      </c>
      <c r="C65" s="27"/>
      <c r="D65" s="27"/>
      <c r="E65" s="49"/>
      <c r="F65" s="49"/>
      <c r="G65" s="27"/>
      <c r="H65" s="27"/>
      <c r="I65" s="27"/>
      <c r="J65" s="54"/>
      <c r="K65" s="27"/>
      <c r="L65" s="27"/>
      <c r="M65" s="54"/>
      <c r="N65" s="27"/>
      <c r="O65" s="27"/>
      <c r="P65" s="27"/>
      <c r="Q65" s="27"/>
      <c r="R65" s="27"/>
      <c r="S65" s="27"/>
      <c r="CD65" s="361"/>
      <c r="CE65" s="361"/>
    </row>
    <row r="66" spans="1:84" s="25" customFormat="1" ht="31.5" hidden="1" outlineLevel="1" x14ac:dyDescent="0.25">
      <c r="A66" s="22" t="s">
        <v>71</v>
      </c>
      <c r="B66" s="23" t="s">
        <v>72</v>
      </c>
      <c r="C66" s="24"/>
      <c r="D66" s="24"/>
      <c r="E66" s="48"/>
      <c r="F66" s="48"/>
      <c r="G66" s="24"/>
      <c r="H66" s="24"/>
      <c r="I66" s="24"/>
      <c r="J66" s="53"/>
      <c r="K66" s="24"/>
      <c r="L66" s="24"/>
      <c r="M66" s="53"/>
      <c r="N66" s="24"/>
      <c r="O66" s="24"/>
      <c r="P66" s="24"/>
      <c r="Q66" s="24"/>
      <c r="R66" s="24"/>
      <c r="S66" s="24"/>
      <c r="CD66" s="360"/>
      <c r="CE66" s="360"/>
    </row>
    <row r="67" spans="1:84" s="25" customFormat="1" ht="31.5" hidden="1" outlineLevel="1" x14ac:dyDescent="0.25">
      <c r="A67" s="323" t="s">
        <v>73</v>
      </c>
      <c r="B67" s="324" t="s">
        <v>74</v>
      </c>
      <c r="C67" s="325"/>
      <c r="D67" s="325"/>
      <c r="E67" s="326"/>
      <c r="F67" s="326"/>
      <c r="G67" s="325"/>
      <c r="H67" s="325"/>
      <c r="I67" s="325"/>
      <c r="J67" s="327"/>
      <c r="K67" s="325"/>
      <c r="L67" s="325"/>
      <c r="M67" s="327"/>
      <c r="N67" s="325"/>
      <c r="O67" s="325"/>
      <c r="P67" s="325"/>
      <c r="Q67" s="325"/>
      <c r="R67" s="325"/>
      <c r="S67" s="325"/>
      <c r="CD67" s="360"/>
      <c r="CE67" s="360"/>
    </row>
    <row r="68" spans="1:84" s="331" customFormat="1" collapsed="1" x14ac:dyDescent="0.25">
      <c r="A68" s="20" t="s">
        <v>680</v>
      </c>
      <c r="B68" s="284" t="s">
        <v>681</v>
      </c>
      <c r="C68" s="333"/>
      <c r="D68" s="286">
        <f>SUM(D69:D70)</f>
        <v>3.5141449999999996</v>
      </c>
      <c r="E68" s="286">
        <f t="shared" ref="E68:BP68" si="56">SUM(E69:E70)</f>
        <v>5.7695949999999998</v>
      </c>
      <c r="F68" s="286">
        <f t="shared" si="56"/>
        <v>0</v>
      </c>
      <c r="G68" s="286">
        <f t="shared" si="56"/>
        <v>0</v>
      </c>
      <c r="H68" s="286">
        <f t="shared" si="56"/>
        <v>0</v>
      </c>
      <c r="I68" s="286">
        <f t="shared" si="56"/>
        <v>0</v>
      </c>
      <c r="J68" s="286">
        <f t="shared" si="56"/>
        <v>0</v>
      </c>
      <c r="K68" s="286">
        <f t="shared" si="56"/>
        <v>0</v>
      </c>
      <c r="L68" s="286">
        <f t="shared" si="56"/>
        <v>0</v>
      </c>
      <c r="M68" s="286">
        <f t="shared" si="56"/>
        <v>0</v>
      </c>
      <c r="N68" s="286">
        <f t="shared" si="56"/>
        <v>0</v>
      </c>
      <c r="O68" s="286">
        <f t="shared" si="56"/>
        <v>0</v>
      </c>
      <c r="P68" s="286">
        <f t="shared" si="56"/>
        <v>0</v>
      </c>
      <c r="Q68" s="286">
        <f t="shared" si="56"/>
        <v>0</v>
      </c>
      <c r="R68" s="286">
        <f t="shared" si="56"/>
        <v>0</v>
      </c>
      <c r="S68" s="286">
        <f t="shared" si="56"/>
        <v>0</v>
      </c>
      <c r="T68" s="286">
        <f t="shared" si="56"/>
        <v>0</v>
      </c>
      <c r="U68" s="286">
        <f t="shared" si="56"/>
        <v>3.5141449999999996</v>
      </c>
      <c r="V68" s="286">
        <f t="shared" si="56"/>
        <v>0</v>
      </c>
      <c r="W68" s="286">
        <f t="shared" si="56"/>
        <v>0</v>
      </c>
      <c r="X68" s="286">
        <f t="shared" si="56"/>
        <v>0</v>
      </c>
      <c r="Y68" s="286">
        <f t="shared" si="56"/>
        <v>0</v>
      </c>
      <c r="Z68" s="286">
        <f t="shared" si="56"/>
        <v>0</v>
      </c>
      <c r="AA68" s="286">
        <f t="shared" si="56"/>
        <v>0</v>
      </c>
      <c r="AB68" s="286">
        <f t="shared" si="56"/>
        <v>0</v>
      </c>
      <c r="AC68" s="286">
        <f t="shared" si="56"/>
        <v>0</v>
      </c>
      <c r="AD68" s="286">
        <f t="shared" si="56"/>
        <v>0</v>
      </c>
      <c r="AE68" s="286">
        <f t="shared" si="56"/>
        <v>0</v>
      </c>
      <c r="AF68" s="286">
        <f t="shared" si="56"/>
        <v>0</v>
      </c>
      <c r="AG68" s="286">
        <f t="shared" si="56"/>
        <v>0</v>
      </c>
      <c r="AH68" s="286">
        <f t="shared" si="56"/>
        <v>0</v>
      </c>
      <c r="AI68" s="286">
        <f t="shared" si="56"/>
        <v>0</v>
      </c>
      <c r="AJ68" s="286">
        <f t="shared" si="56"/>
        <v>0</v>
      </c>
      <c r="AK68" s="286">
        <f t="shared" si="56"/>
        <v>0</v>
      </c>
      <c r="AL68" s="286">
        <f t="shared" si="56"/>
        <v>0</v>
      </c>
      <c r="AM68" s="286">
        <f t="shared" si="56"/>
        <v>0</v>
      </c>
      <c r="AN68" s="286">
        <f t="shared" si="56"/>
        <v>0</v>
      </c>
      <c r="AO68" s="286">
        <f t="shared" si="56"/>
        <v>0</v>
      </c>
      <c r="AP68" s="286">
        <f t="shared" si="56"/>
        <v>0</v>
      </c>
      <c r="AQ68" s="286">
        <f t="shared" si="56"/>
        <v>0</v>
      </c>
      <c r="AR68" s="286">
        <f t="shared" si="56"/>
        <v>0</v>
      </c>
      <c r="AS68" s="286">
        <f t="shared" si="56"/>
        <v>3.5141449999999996</v>
      </c>
      <c r="AT68" s="286">
        <f t="shared" si="56"/>
        <v>0</v>
      </c>
      <c r="AU68" s="286">
        <f t="shared" si="56"/>
        <v>0</v>
      </c>
      <c r="AV68" s="286">
        <f t="shared" si="56"/>
        <v>0</v>
      </c>
      <c r="AW68" s="286">
        <f t="shared" si="56"/>
        <v>0</v>
      </c>
      <c r="AX68" s="286">
        <f t="shared" si="56"/>
        <v>0</v>
      </c>
      <c r="AY68" s="286">
        <f t="shared" si="56"/>
        <v>1</v>
      </c>
      <c r="AZ68" s="286">
        <f t="shared" si="56"/>
        <v>0</v>
      </c>
      <c r="BA68" s="286">
        <f t="shared" si="56"/>
        <v>0</v>
      </c>
      <c r="BB68" s="286">
        <f t="shared" si="56"/>
        <v>0</v>
      </c>
      <c r="BC68" s="286">
        <f t="shared" si="56"/>
        <v>0</v>
      </c>
      <c r="BD68" s="286">
        <f t="shared" si="56"/>
        <v>0</v>
      </c>
      <c r="BE68" s="286">
        <f t="shared" si="56"/>
        <v>0</v>
      </c>
      <c r="BF68" s="286">
        <f t="shared" si="56"/>
        <v>0</v>
      </c>
      <c r="BG68" s="286">
        <f t="shared" si="56"/>
        <v>0</v>
      </c>
      <c r="BH68" s="286">
        <f t="shared" si="56"/>
        <v>0</v>
      </c>
      <c r="BI68" s="286">
        <f t="shared" si="56"/>
        <v>2.2554500000000002</v>
      </c>
      <c r="BJ68" s="286">
        <f t="shared" si="56"/>
        <v>0</v>
      </c>
      <c r="BK68" s="286">
        <f t="shared" si="56"/>
        <v>0</v>
      </c>
      <c r="BL68" s="286">
        <f t="shared" si="56"/>
        <v>0</v>
      </c>
      <c r="BM68" s="286">
        <f t="shared" si="56"/>
        <v>0</v>
      </c>
      <c r="BN68" s="286">
        <f t="shared" si="56"/>
        <v>0</v>
      </c>
      <c r="BO68" s="286">
        <f t="shared" si="56"/>
        <v>1</v>
      </c>
      <c r="BP68" s="286">
        <f t="shared" si="56"/>
        <v>0</v>
      </c>
      <c r="BQ68" s="286">
        <f t="shared" ref="BQ68:CF68" si="57">SUM(BQ69:BQ70)</f>
        <v>3.5141449999999996</v>
      </c>
      <c r="BR68" s="286">
        <f t="shared" si="57"/>
        <v>0</v>
      </c>
      <c r="BS68" s="286">
        <f t="shared" si="57"/>
        <v>0</v>
      </c>
      <c r="BT68" s="286">
        <f t="shared" si="57"/>
        <v>0</v>
      </c>
      <c r="BU68" s="286">
        <f t="shared" si="57"/>
        <v>0</v>
      </c>
      <c r="BV68" s="286">
        <f t="shared" si="57"/>
        <v>0</v>
      </c>
      <c r="BW68" s="286">
        <f t="shared" si="57"/>
        <v>0</v>
      </c>
      <c r="BX68" s="286">
        <f t="shared" si="57"/>
        <v>0</v>
      </c>
      <c r="BY68" s="286">
        <f t="shared" si="57"/>
        <v>5.7695949999999998</v>
      </c>
      <c r="BZ68" s="286">
        <f t="shared" si="57"/>
        <v>0</v>
      </c>
      <c r="CA68" s="286">
        <f t="shared" si="57"/>
        <v>0</v>
      </c>
      <c r="CB68" s="286">
        <f t="shared" si="57"/>
        <v>0</v>
      </c>
      <c r="CC68" s="286">
        <f t="shared" si="57"/>
        <v>0</v>
      </c>
      <c r="CD68" s="286">
        <f t="shared" si="57"/>
        <v>0</v>
      </c>
      <c r="CE68" s="579">
        <f t="shared" si="57"/>
        <v>2</v>
      </c>
      <c r="CF68" s="286">
        <f t="shared" si="57"/>
        <v>0</v>
      </c>
    </row>
    <row r="69" spans="1:84" s="389" customFormat="1" ht="31.5" x14ac:dyDescent="0.25">
      <c r="A69" s="385" t="s">
        <v>682</v>
      </c>
      <c r="B69" s="405" t="s">
        <v>683</v>
      </c>
      <c r="C69" s="395" t="str">
        <f>Ф3!C67</f>
        <v>J_007</v>
      </c>
      <c r="D69" s="403">
        <f>Ф3!AI67</f>
        <v>3.5141449999999996</v>
      </c>
      <c r="E69" s="403">
        <f>Ф3!AJ67</f>
        <v>3.5141449999999996</v>
      </c>
      <c r="F69" s="403"/>
      <c r="G69" s="403"/>
      <c r="H69" s="403"/>
      <c r="I69" s="403"/>
      <c r="J69" s="403"/>
      <c r="K69" s="403"/>
      <c r="L69" s="403"/>
      <c r="M69" s="403"/>
      <c r="N69" s="403"/>
      <c r="O69" s="403"/>
      <c r="P69" s="403"/>
      <c r="Q69" s="403"/>
      <c r="R69" s="403"/>
      <c r="S69" s="403"/>
      <c r="T69" s="403"/>
      <c r="U69" s="395">
        <f>D69</f>
        <v>3.5141449999999996</v>
      </c>
      <c r="V69" s="403"/>
      <c r="W69" s="403"/>
      <c r="X69" s="403"/>
      <c r="Y69" s="403"/>
      <c r="Z69" s="403"/>
      <c r="AA69" s="403"/>
      <c r="AB69" s="403"/>
      <c r="AC69" s="395">
        <v>0</v>
      </c>
      <c r="AD69" s="403"/>
      <c r="AE69" s="403"/>
      <c r="AF69" s="403"/>
      <c r="AG69" s="403"/>
      <c r="AH69" s="403"/>
      <c r="AI69" s="403"/>
      <c r="AJ69" s="403"/>
      <c r="AK69" s="403"/>
      <c r="AL69" s="403"/>
      <c r="AM69" s="403"/>
      <c r="AN69" s="403"/>
      <c r="AO69" s="403"/>
      <c r="AP69" s="403"/>
      <c r="AQ69" s="403"/>
      <c r="AR69" s="403"/>
      <c r="AS69" s="403">
        <f>E69</f>
        <v>3.5141449999999996</v>
      </c>
      <c r="AT69" s="403"/>
      <c r="AU69" s="403"/>
      <c r="AV69" s="403"/>
      <c r="AW69" s="403"/>
      <c r="AX69" s="403"/>
      <c r="AY69" s="414">
        <v>1</v>
      </c>
      <c r="AZ69" s="403"/>
      <c r="BA69" s="403"/>
      <c r="BB69" s="403"/>
      <c r="BC69" s="403"/>
      <c r="BD69" s="403"/>
      <c r="BE69" s="403"/>
      <c r="BF69" s="403"/>
      <c r="BG69" s="403"/>
      <c r="BH69" s="403"/>
      <c r="BI69" s="403"/>
      <c r="BJ69" s="403"/>
      <c r="BK69" s="403"/>
      <c r="BL69" s="403"/>
      <c r="BM69" s="403"/>
      <c r="BN69" s="403"/>
      <c r="BO69" s="403"/>
      <c r="BP69" s="403"/>
      <c r="BQ69" s="395">
        <f>U69+AK69+BA69</f>
        <v>3.5141449999999996</v>
      </c>
      <c r="BR69" s="395">
        <f t="shared" ref="BR69" si="58">V69+AL69+BB69</f>
        <v>0</v>
      </c>
      <c r="BS69" s="395">
        <f t="shared" ref="BS69" si="59">W69+AM69+BC69</f>
        <v>0</v>
      </c>
      <c r="BT69" s="395">
        <f t="shared" ref="BT69" si="60">X69+AN69+BD69</f>
        <v>0</v>
      </c>
      <c r="BU69" s="395">
        <f t="shared" ref="BU69" si="61">Y69+AO69+BE69</f>
        <v>0</v>
      </c>
      <c r="BV69" s="415">
        <f t="shared" ref="BV69" si="62">Z69+AP69+BF69</f>
        <v>0</v>
      </c>
      <c r="BW69" s="415">
        <f t="shared" ref="BW69" si="63">AA69+AQ69+BG69</f>
        <v>0</v>
      </c>
      <c r="BX69" s="403"/>
      <c r="BY69" s="395">
        <f>AC69+AS69+BI69</f>
        <v>3.5141449999999996</v>
      </c>
      <c r="BZ69" s="395">
        <f t="shared" ref="BZ69" si="64">AD69+AT69+BJ69</f>
        <v>0</v>
      </c>
      <c r="CA69" s="395">
        <f t="shared" ref="CA69" si="65">AE69+AU69+BK69</f>
        <v>0</v>
      </c>
      <c r="CB69" s="395">
        <f t="shared" ref="CB69" si="66">AF69+AV69+BL69</f>
        <v>0</v>
      </c>
      <c r="CC69" s="395">
        <f t="shared" ref="CC69" si="67">AG69+AW69+BM69</f>
        <v>0</v>
      </c>
      <c r="CD69" s="415">
        <f t="shared" ref="CD69:CE69" si="68">AH69+AX69+BN69</f>
        <v>0</v>
      </c>
      <c r="CE69" s="415">
        <f t="shared" si="68"/>
        <v>1</v>
      </c>
      <c r="CF69" s="403"/>
    </row>
    <row r="70" spans="1:84" s="569" customFormat="1" x14ac:dyDescent="0.25">
      <c r="A70" s="555" t="s">
        <v>682</v>
      </c>
      <c r="B70" s="564" t="str">
        <f>Ф3!B68</f>
        <v>Приобретение грузового автомобиля 2 шт.</v>
      </c>
      <c r="C70" s="449" t="str">
        <f>Ф3!C68</f>
        <v>L_010</v>
      </c>
      <c r="D70" s="571">
        <f>Ф3!AI68</f>
        <v>0</v>
      </c>
      <c r="E70" s="571">
        <f>Ф3!AJ68</f>
        <v>2.2554500000000002</v>
      </c>
      <c r="F70" s="571"/>
      <c r="G70" s="571"/>
      <c r="H70" s="571"/>
      <c r="I70" s="571"/>
      <c r="J70" s="571"/>
      <c r="K70" s="571"/>
      <c r="L70" s="571"/>
      <c r="M70" s="571"/>
      <c r="N70" s="571"/>
      <c r="O70" s="571"/>
      <c r="P70" s="571"/>
      <c r="Q70" s="571"/>
      <c r="R70" s="571"/>
      <c r="S70" s="571"/>
      <c r="T70" s="571"/>
      <c r="U70" s="449">
        <f>D70</f>
        <v>0</v>
      </c>
      <c r="V70" s="571"/>
      <c r="W70" s="571"/>
      <c r="X70" s="571"/>
      <c r="Y70" s="571"/>
      <c r="Z70" s="571"/>
      <c r="AA70" s="571"/>
      <c r="AB70" s="571"/>
      <c r="AC70" s="449">
        <v>0</v>
      </c>
      <c r="AD70" s="571"/>
      <c r="AE70" s="571"/>
      <c r="AF70" s="571"/>
      <c r="AG70" s="571"/>
      <c r="AH70" s="571"/>
      <c r="AI70" s="571"/>
      <c r="AJ70" s="571"/>
      <c r="AK70" s="571"/>
      <c r="AL70" s="571"/>
      <c r="AM70" s="571"/>
      <c r="AN70" s="571"/>
      <c r="AO70" s="571"/>
      <c r="AP70" s="571"/>
      <c r="AQ70" s="571"/>
      <c r="AR70" s="571"/>
      <c r="AS70" s="571">
        <v>0</v>
      </c>
      <c r="AT70" s="571"/>
      <c r="AU70" s="571"/>
      <c r="AV70" s="571"/>
      <c r="AW70" s="571"/>
      <c r="AX70" s="571"/>
      <c r="AY70" s="577">
        <v>0</v>
      </c>
      <c r="AZ70" s="571"/>
      <c r="BA70" s="571"/>
      <c r="BB70" s="571"/>
      <c r="BC70" s="571"/>
      <c r="BD70" s="571"/>
      <c r="BE70" s="571"/>
      <c r="BF70" s="571"/>
      <c r="BG70" s="571"/>
      <c r="BH70" s="571"/>
      <c r="BI70" s="571">
        <f>E70</f>
        <v>2.2554500000000002</v>
      </c>
      <c r="BJ70" s="571"/>
      <c r="BK70" s="571"/>
      <c r="BL70" s="571"/>
      <c r="BM70" s="571"/>
      <c r="BN70" s="571"/>
      <c r="BO70" s="571">
        <v>1</v>
      </c>
      <c r="BP70" s="571"/>
      <c r="BQ70" s="449">
        <f>U70+AK70+BA70</f>
        <v>0</v>
      </c>
      <c r="BR70" s="449">
        <f t="shared" ref="BR70" si="69">V70+AL70+BB70</f>
        <v>0</v>
      </c>
      <c r="BS70" s="449">
        <f t="shared" ref="BS70" si="70">W70+AM70+BC70</f>
        <v>0</v>
      </c>
      <c r="BT70" s="449">
        <f t="shared" ref="BT70" si="71">X70+AN70+BD70</f>
        <v>0</v>
      </c>
      <c r="BU70" s="449">
        <f t="shared" ref="BU70" si="72">Y70+AO70+BE70</f>
        <v>0</v>
      </c>
      <c r="BV70" s="578">
        <f t="shared" ref="BV70" si="73">Z70+AP70+BF70</f>
        <v>0</v>
      </c>
      <c r="BW70" s="578">
        <f t="shared" ref="BW70" si="74">AA70+AQ70+BG70</f>
        <v>0</v>
      </c>
      <c r="BX70" s="571"/>
      <c r="BY70" s="449">
        <f>AC70+AS70+BI70</f>
        <v>2.2554500000000002</v>
      </c>
      <c r="BZ70" s="449">
        <f t="shared" ref="BZ70" si="75">AD70+AT70+BJ70</f>
        <v>0</v>
      </c>
      <c r="CA70" s="449">
        <f t="shared" ref="CA70" si="76">AE70+AU70+BK70</f>
        <v>0</v>
      </c>
      <c r="CB70" s="449">
        <f t="shared" ref="CB70" si="77">AF70+AV70+BL70</f>
        <v>0</v>
      </c>
      <c r="CC70" s="449">
        <f t="shared" ref="CC70" si="78">AG70+AW70+BM70</f>
        <v>0</v>
      </c>
      <c r="CD70" s="578">
        <f t="shared" ref="CD70" si="79">AH70+AX70+BN70</f>
        <v>0</v>
      </c>
      <c r="CE70" s="578">
        <f t="shared" ref="CE70" si="80">AI70+AY70+BO70</f>
        <v>1</v>
      </c>
      <c r="CF70" s="571"/>
    </row>
    <row r="73" spans="1:84" ht="18.75" x14ac:dyDescent="0.25">
      <c r="B73" s="296" t="s">
        <v>79</v>
      </c>
      <c r="C73" s="297"/>
      <c r="D73" s="297"/>
      <c r="E73" s="13" t="s">
        <v>1526</v>
      </c>
    </row>
    <row r="74" spans="1:84" ht="18.75" x14ac:dyDescent="0.25">
      <c r="B74" s="296"/>
      <c r="C74" s="297"/>
      <c r="D74" s="297"/>
      <c r="E74" s="297"/>
    </row>
    <row r="75" spans="1:84" ht="18.75" x14ac:dyDescent="0.25">
      <c r="B75" s="296"/>
      <c r="C75" s="297"/>
      <c r="D75" s="297"/>
      <c r="E75" s="297"/>
    </row>
    <row r="78" spans="1:84" s="41" customFormat="1" x14ac:dyDescent="0.25">
      <c r="A78" s="613" t="s">
        <v>213</v>
      </c>
      <c r="B78" s="613"/>
      <c r="C78" s="613"/>
      <c r="D78" s="613"/>
      <c r="E78" s="613"/>
      <c r="F78" s="613"/>
      <c r="G78" s="613"/>
      <c r="H78" s="613"/>
      <c r="I78" s="613"/>
      <c r="J78" s="613"/>
      <c r="K78" s="613"/>
      <c r="L78" s="613"/>
      <c r="M78" s="613"/>
      <c r="N78" s="613"/>
      <c r="O78" s="613"/>
      <c r="P78" s="613"/>
      <c r="Q78" s="137"/>
      <c r="R78" s="162"/>
      <c r="S78" s="162"/>
      <c r="T78" s="162"/>
      <c r="U78" s="162"/>
      <c r="Y78" s="139"/>
      <c r="Z78" s="139"/>
      <c r="AA78" s="139"/>
      <c r="AB78" s="139"/>
      <c r="AC78" s="139"/>
      <c r="AD78" s="139"/>
      <c r="AE78" s="139"/>
      <c r="AF78" s="139"/>
      <c r="AG78" s="139"/>
      <c r="AH78" s="139"/>
      <c r="AI78" s="139"/>
    </row>
    <row r="79" spans="1:84" s="41" customFormat="1" x14ac:dyDescent="0.25">
      <c r="A79" s="596" t="s">
        <v>214</v>
      </c>
      <c r="B79" s="596"/>
      <c r="C79" s="596"/>
      <c r="D79" s="596"/>
      <c r="E79" s="596"/>
      <c r="F79" s="596"/>
      <c r="G79" s="596"/>
      <c r="H79" s="596"/>
      <c r="I79" s="596"/>
      <c r="J79" s="596"/>
      <c r="K79" s="596"/>
      <c r="L79" s="596"/>
      <c r="M79" s="596"/>
      <c r="N79" s="596"/>
      <c r="O79" s="596"/>
      <c r="P79" s="596"/>
      <c r="Q79" s="140"/>
      <c r="R79" s="163"/>
      <c r="S79" s="163"/>
      <c r="T79" s="163"/>
      <c r="U79" s="163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</row>
    <row r="80" spans="1:84" s="41" customFormat="1" x14ac:dyDescent="0.25">
      <c r="A80" s="596" t="s">
        <v>215</v>
      </c>
      <c r="B80" s="596"/>
      <c r="C80" s="596"/>
      <c r="D80" s="596"/>
      <c r="E80" s="596"/>
      <c r="F80" s="596"/>
      <c r="G80" s="596"/>
      <c r="H80" s="596"/>
      <c r="I80" s="596"/>
      <c r="J80" s="596"/>
      <c r="K80" s="596"/>
      <c r="L80" s="596"/>
      <c r="M80" s="596"/>
      <c r="N80" s="596"/>
      <c r="O80" s="596"/>
      <c r="P80" s="596"/>
      <c r="Q80" s="140"/>
      <c r="R80" s="163"/>
      <c r="S80" s="163"/>
      <c r="T80" s="163"/>
      <c r="U80" s="163"/>
      <c r="Y80" s="139"/>
      <c r="Z80" s="139"/>
      <c r="AA80" s="139"/>
      <c r="AB80" s="139"/>
      <c r="AC80" s="139"/>
      <c r="AD80" s="139"/>
      <c r="AE80" s="139"/>
      <c r="AF80" s="139"/>
      <c r="AG80" s="139"/>
      <c r="AH80" s="139"/>
      <c r="AI80" s="139"/>
    </row>
    <row r="81" spans="1:35" s="41" customFormat="1" x14ac:dyDescent="0.25">
      <c r="A81" s="596" t="s">
        <v>216</v>
      </c>
      <c r="B81" s="596"/>
      <c r="C81" s="596"/>
      <c r="D81" s="596"/>
      <c r="E81" s="596"/>
      <c r="F81" s="596"/>
      <c r="G81" s="596"/>
      <c r="H81" s="596"/>
      <c r="I81" s="596"/>
      <c r="J81" s="596"/>
      <c r="K81" s="596"/>
      <c r="L81" s="596"/>
      <c r="M81" s="596"/>
      <c r="N81" s="596"/>
      <c r="O81" s="596"/>
      <c r="P81" s="596"/>
      <c r="Q81" s="140"/>
      <c r="R81" s="163"/>
      <c r="S81" s="163"/>
      <c r="T81" s="163"/>
      <c r="U81" s="163"/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</row>
  </sheetData>
  <mergeCells count="47">
    <mergeCell ref="A80:P80"/>
    <mergeCell ref="A81:P81"/>
    <mergeCell ref="A1:S1"/>
    <mergeCell ref="A2:S2"/>
    <mergeCell ref="A3:S3"/>
    <mergeCell ref="A4:S4"/>
    <mergeCell ref="A5:S5"/>
    <mergeCell ref="A6:S6"/>
    <mergeCell ref="A7:S7"/>
    <mergeCell ref="A8:S8"/>
    <mergeCell ref="A78:P78"/>
    <mergeCell ref="A79:P79"/>
    <mergeCell ref="A9:S9"/>
    <mergeCell ref="A10:CC10"/>
    <mergeCell ref="A11:A15"/>
    <mergeCell ref="B11:B15"/>
    <mergeCell ref="C11:C15"/>
    <mergeCell ref="D11:E13"/>
    <mergeCell ref="F11:S12"/>
    <mergeCell ref="T11:CE11"/>
    <mergeCell ref="AR13:AY13"/>
    <mergeCell ref="AZ13:BG13"/>
    <mergeCell ref="BH13:BO13"/>
    <mergeCell ref="F13:L13"/>
    <mergeCell ref="M13:S13"/>
    <mergeCell ref="T13:AA13"/>
    <mergeCell ref="AB13:AI13"/>
    <mergeCell ref="AJ13:AQ13"/>
    <mergeCell ref="AC14:AI14"/>
    <mergeCell ref="AK14:AQ14"/>
    <mergeCell ref="AS14:AY14"/>
    <mergeCell ref="D14:D15"/>
    <mergeCell ref="CF11:CF15"/>
    <mergeCell ref="T12:AI12"/>
    <mergeCell ref="AJ12:AY12"/>
    <mergeCell ref="AZ12:BO12"/>
    <mergeCell ref="BP12:CE12"/>
    <mergeCell ref="BI14:BO14"/>
    <mergeCell ref="BQ14:BW14"/>
    <mergeCell ref="BY14:CE14"/>
    <mergeCell ref="BP13:BW13"/>
    <mergeCell ref="BX13:CE13"/>
    <mergeCell ref="E14:E15"/>
    <mergeCell ref="G14:L14"/>
    <mergeCell ref="N14:S14"/>
    <mergeCell ref="U14:AA14"/>
    <mergeCell ref="BA14:BG14"/>
  </mergeCells>
  <pageMargins left="0.70866141732283472" right="0.70866141732283472" top="0.74803149606299213" bottom="0.74803149606299213" header="0.31496062992125984" footer="0.31496062992125984"/>
  <pageSetup paperSize="8" scale="64" fitToWidth="3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78"/>
  <sheetViews>
    <sheetView topLeftCell="A4" zoomScale="70" zoomScaleNormal="70" workbookViewId="0">
      <selection activeCell="B48" sqref="B48"/>
    </sheetView>
  </sheetViews>
  <sheetFormatPr defaultColWidth="8.85546875" defaultRowHeight="15.75" outlineLevelRow="1" x14ac:dyDescent="0.25"/>
  <cols>
    <col min="1" max="1" width="10" style="15" customWidth="1"/>
    <col min="2" max="2" width="75.42578125" customWidth="1"/>
    <col min="3" max="3" width="19.28515625" bestFit="1" customWidth="1"/>
    <col min="4" max="4" width="17.85546875" customWidth="1"/>
    <col min="5" max="5" width="7.28515625" style="50" bestFit="1" customWidth="1"/>
    <col min="6" max="6" width="6.28515625" style="50" bestFit="1" customWidth="1"/>
    <col min="7" max="9" width="6.28515625" bestFit="1" customWidth="1"/>
    <col min="10" max="10" width="6.28515625" style="55" bestFit="1" customWidth="1"/>
    <col min="11" max="11" width="18.85546875" customWidth="1"/>
    <col min="12" max="12" width="7.28515625" bestFit="1" customWidth="1"/>
    <col min="13" max="13" width="6.28515625" style="55" bestFit="1" customWidth="1"/>
    <col min="14" max="17" width="6.28515625" bestFit="1" customWidth="1"/>
    <col min="18" max="18" width="17.28515625" customWidth="1"/>
    <col min="19" max="19" width="7.28515625" bestFit="1" customWidth="1"/>
    <col min="20" max="24" width="6.28515625" bestFit="1" customWidth="1"/>
    <col min="25" max="25" width="18.28515625" customWidth="1"/>
    <col min="26" max="26" width="7.28515625" bestFit="1" customWidth="1"/>
    <col min="27" max="31" width="6.28515625" bestFit="1" customWidth="1"/>
    <col min="32" max="32" width="19" customWidth="1"/>
    <col min="33" max="33" width="7.28515625" bestFit="1" customWidth="1"/>
    <col min="34" max="38" width="5.7109375" bestFit="1" customWidth="1"/>
  </cols>
  <sheetData>
    <row r="1" spans="1:38" s="41" customFormat="1" ht="18.75" x14ac:dyDescent="0.3">
      <c r="A1" s="630" t="s">
        <v>329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  <c r="O1" s="630"/>
      <c r="P1" s="630"/>
      <c r="Q1" s="630"/>
      <c r="R1" s="630"/>
      <c r="S1" s="630"/>
      <c r="T1" s="630"/>
      <c r="U1" s="630"/>
      <c r="V1" s="630"/>
      <c r="W1" s="630"/>
      <c r="X1" s="630"/>
      <c r="Y1" s="630"/>
      <c r="Z1" s="630"/>
      <c r="AA1" s="630"/>
      <c r="AB1" s="630"/>
      <c r="AC1" s="630"/>
      <c r="AD1" s="630"/>
      <c r="AE1" s="630"/>
      <c r="AF1" s="630"/>
      <c r="AG1" s="630"/>
      <c r="AH1" s="630"/>
      <c r="AI1" s="630"/>
      <c r="AJ1" s="630"/>
      <c r="AK1" s="630"/>
      <c r="AL1" s="630"/>
    </row>
    <row r="2" spans="1:38" s="41" customFormat="1" ht="18.75" x14ac:dyDescent="0.3">
      <c r="A2" s="590" t="s">
        <v>330</v>
      </c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  <c r="P2" s="590"/>
      <c r="Q2" s="590"/>
      <c r="R2" s="590"/>
      <c r="S2" s="590"/>
      <c r="T2" s="590"/>
      <c r="U2" s="590"/>
      <c r="V2" s="590"/>
      <c r="W2" s="590"/>
      <c r="X2" s="590"/>
      <c r="Y2" s="590"/>
      <c r="Z2" s="590"/>
      <c r="AA2" s="590"/>
      <c r="AB2" s="590"/>
      <c r="AC2" s="590"/>
      <c r="AD2" s="590"/>
      <c r="AE2" s="590"/>
      <c r="AF2" s="590"/>
      <c r="AG2" s="590"/>
      <c r="AH2" s="590"/>
      <c r="AI2" s="590"/>
      <c r="AJ2" s="590"/>
      <c r="AK2" s="590"/>
      <c r="AL2" s="590"/>
    </row>
    <row r="3" spans="1:38" s="41" customFormat="1" x14ac:dyDescent="0.25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</row>
    <row r="4" spans="1:38" s="41" customFormat="1" ht="18.75" x14ac:dyDescent="0.25">
      <c r="A4" s="588" t="s">
        <v>128</v>
      </c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  <c r="V4" s="588"/>
      <c r="W4" s="588"/>
      <c r="X4" s="588"/>
      <c r="Y4" s="588"/>
      <c r="Z4" s="588"/>
      <c r="AA4" s="588"/>
      <c r="AB4" s="588"/>
      <c r="AC4" s="588"/>
      <c r="AD4" s="588"/>
      <c r="AE4" s="588"/>
      <c r="AF4" s="588"/>
      <c r="AG4" s="588"/>
      <c r="AH4" s="588"/>
      <c r="AI4" s="588"/>
      <c r="AJ4" s="588"/>
      <c r="AK4" s="588"/>
      <c r="AL4" s="588"/>
    </row>
    <row r="5" spans="1:38" s="41" customFormat="1" x14ac:dyDescent="0.25">
      <c r="A5" s="591" t="s">
        <v>129</v>
      </c>
      <c r="B5" s="591"/>
      <c r="C5" s="591"/>
      <c r="D5" s="591"/>
      <c r="E5" s="591"/>
      <c r="F5" s="591"/>
      <c r="G5" s="591"/>
      <c r="H5" s="591"/>
      <c r="I5" s="591"/>
      <c r="J5" s="591"/>
      <c r="K5" s="591"/>
      <c r="L5" s="591"/>
      <c r="M5" s="591"/>
      <c r="N5" s="591"/>
      <c r="O5" s="591"/>
      <c r="P5" s="591"/>
      <c r="Q5" s="591"/>
      <c r="R5" s="591"/>
      <c r="S5" s="591"/>
      <c r="T5" s="591"/>
      <c r="U5" s="591"/>
      <c r="V5" s="591"/>
      <c r="W5" s="591"/>
      <c r="X5" s="591"/>
      <c r="Y5" s="591"/>
      <c r="Z5" s="591"/>
      <c r="AA5" s="591"/>
      <c r="AB5" s="591"/>
      <c r="AC5" s="591"/>
      <c r="AD5" s="591"/>
      <c r="AE5" s="591"/>
      <c r="AF5" s="591"/>
      <c r="AG5" s="591"/>
      <c r="AH5" s="591"/>
      <c r="AI5" s="591"/>
      <c r="AJ5" s="591"/>
      <c r="AK5" s="591"/>
      <c r="AL5" s="591"/>
    </row>
    <row r="6" spans="1:38" s="41" customFormat="1" x14ac:dyDescent="0.25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</row>
    <row r="7" spans="1:38" s="41" customFormat="1" x14ac:dyDescent="0.25">
      <c r="A7" s="593" t="s">
        <v>371</v>
      </c>
      <c r="B7" s="593"/>
      <c r="C7" s="593"/>
      <c r="D7" s="593"/>
      <c r="E7" s="593"/>
      <c r="F7" s="593"/>
      <c r="G7" s="593"/>
      <c r="H7" s="593"/>
      <c r="I7" s="593"/>
      <c r="J7" s="593"/>
      <c r="K7" s="593"/>
      <c r="L7" s="593"/>
      <c r="M7" s="593"/>
      <c r="N7" s="593"/>
      <c r="O7" s="593"/>
      <c r="P7" s="593"/>
      <c r="Q7" s="593"/>
      <c r="R7" s="593"/>
      <c r="S7" s="593"/>
      <c r="T7" s="593"/>
      <c r="U7" s="593"/>
      <c r="V7" s="593"/>
      <c r="W7" s="593"/>
      <c r="X7" s="593"/>
      <c r="Y7" s="593"/>
      <c r="Z7" s="593"/>
      <c r="AA7" s="593"/>
      <c r="AB7" s="593"/>
      <c r="AC7" s="593"/>
      <c r="AD7" s="593"/>
      <c r="AE7" s="593"/>
      <c r="AF7" s="593"/>
      <c r="AG7" s="593"/>
      <c r="AH7" s="593"/>
      <c r="AI7" s="593"/>
      <c r="AJ7" s="593"/>
      <c r="AK7" s="593"/>
      <c r="AL7" s="593"/>
    </row>
    <row r="8" spans="1:38" s="41" customFormat="1" ht="18.75" x14ac:dyDescent="0.3">
      <c r="A8" s="160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</row>
    <row r="9" spans="1:38" s="41" customFormat="1" ht="18.75" x14ac:dyDescent="0.25">
      <c r="A9" s="627" t="s">
        <v>4</v>
      </c>
      <c r="B9" s="627"/>
      <c r="C9" s="627"/>
      <c r="D9" s="627"/>
      <c r="E9" s="627"/>
      <c r="F9" s="627"/>
      <c r="G9" s="627"/>
      <c r="H9" s="627"/>
      <c r="I9" s="627"/>
      <c r="J9" s="627"/>
      <c r="K9" s="627"/>
      <c r="L9" s="627"/>
      <c r="M9" s="627"/>
      <c r="N9" s="627"/>
      <c r="O9" s="627"/>
      <c r="P9" s="627"/>
      <c r="Q9" s="627"/>
      <c r="R9" s="627"/>
      <c r="S9" s="627"/>
      <c r="T9" s="627"/>
      <c r="U9" s="627"/>
      <c r="V9" s="627"/>
      <c r="W9" s="627"/>
      <c r="X9" s="627"/>
      <c r="Y9" s="627"/>
      <c r="Z9" s="627"/>
      <c r="AA9" s="627"/>
      <c r="AB9" s="627"/>
      <c r="AC9" s="627"/>
      <c r="AD9" s="627"/>
      <c r="AE9" s="627"/>
      <c r="AF9" s="627"/>
      <c r="AG9" s="627"/>
      <c r="AH9" s="627"/>
      <c r="AI9" s="627"/>
      <c r="AJ9" s="627"/>
      <c r="AK9" s="627"/>
      <c r="AL9" s="627"/>
    </row>
    <row r="10" spans="1:38" s="41" customFormat="1" x14ac:dyDescent="0.25">
      <c r="A10" s="628" t="s">
        <v>235</v>
      </c>
      <c r="B10" s="628"/>
      <c r="C10" s="628"/>
      <c r="D10" s="628"/>
      <c r="E10" s="628"/>
      <c r="F10" s="628"/>
      <c r="G10" s="628"/>
      <c r="H10" s="628"/>
      <c r="I10" s="628"/>
      <c r="J10" s="628"/>
      <c r="K10" s="628"/>
      <c r="L10" s="628"/>
      <c r="M10" s="628"/>
      <c r="N10" s="628"/>
      <c r="O10" s="628"/>
      <c r="P10" s="628"/>
      <c r="Q10" s="628"/>
      <c r="R10" s="628"/>
      <c r="S10" s="628"/>
      <c r="T10" s="628"/>
      <c r="U10" s="628"/>
      <c r="V10" s="628"/>
      <c r="W10" s="628"/>
      <c r="X10" s="628"/>
      <c r="Y10" s="628"/>
      <c r="Z10" s="628"/>
      <c r="AA10" s="628"/>
      <c r="AB10" s="628"/>
      <c r="AC10" s="628"/>
      <c r="AD10" s="628"/>
      <c r="AE10" s="628"/>
      <c r="AF10" s="628"/>
      <c r="AG10" s="628"/>
      <c r="AH10" s="628"/>
      <c r="AI10" s="628"/>
      <c r="AJ10" s="628"/>
      <c r="AK10" s="628"/>
      <c r="AL10" s="628"/>
    </row>
    <row r="11" spans="1:38" s="41" customFormat="1" x14ac:dyDescent="0.25">
      <c r="A11" s="629"/>
      <c r="B11" s="629"/>
      <c r="C11" s="629"/>
      <c r="D11" s="629"/>
      <c r="E11" s="629"/>
      <c r="F11" s="629"/>
      <c r="G11" s="629"/>
      <c r="H11" s="629"/>
      <c r="I11" s="629"/>
      <c r="J11" s="629"/>
      <c r="K11" s="629"/>
      <c r="L11" s="629"/>
      <c r="M11" s="629"/>
      <c r="N11" s="629"/>
      <c r="O11" s="629"/>
      <c r="P11" s="629"/>
      <c r="Q11" s="629"/>
      <c r="R11" s="629"/>
      <c r="S11" s="629"/>
      <c r="T11" s="629"/>
      <c r="U11" s="629"/>
      <c r="V11" s="629"/>
      <c r="W11" s="629"/>
      <c r="X11" s="629"/>
      <c r="Y11" s="629"/>
      <c r="Z11" s="629"/>
      <c r="AA11" s="629"/>
      <c r="AB11" s="629"/>
      <c r="AC11" s="629"/>
      <c r="AD11" s="629"/>
      <c r="AE11" s="629"/>
      <c r="AF11" s="629"/>
      <c r="AG11" s="629"/>
      <c r="AH11" s="629"/>
      <c r="AI11" s="629"/>
      <c r="AJ11" s="629"/>
      <c r="AK11" s="629"/>
      <c r="AL11" s="629"/>
    </row>
    <row r="12" spans="1:38" s="41" customFormat="1" x14ac:dyDescent="0.25">
      <c r="A12" s="624" t="s">
        <v>5</v>
      </c>
      <c r="B12" s="624" t="s">
        <v>6</v>
      </c>
      <c r="C12" s="624" t="s">
        <v>7</v>
      </c>
      <c r="D12" s="623" t="s">
        <v>331</v>
      </c>
      <c r="E12" s="623"/>
      <c r="F12" s="623"/>
      <c r="G12" s="623"/>
      <c r="H12" s="623"/>
      <c r="I12" s="623"/>
      <c r="J12" s="623"/>
      <c r="K12" s="623"/>
      <c r="L12" s="623"/>
      <c r="M12" s="623"/>
      <c r="N12" s="623"/>
      <c r="O12" s="623"/>
      <c r="P12" s="623"/>
      <c r="Q12" s="623"/>
      <c r="R12" s="623"/>
      <c r="S12" s="623"/>
      <c r="T12" s="623"/>
      <c r="U12" s="623"/>
      <c r="V12" s="623"/>
      <c r="W12" s="623"/>
      <c r="X12" s="623"/>
      <c r="Y12" s="623"/>
      <c r="Z12" s="623"/>
      <c r="AA12" s="623"/>
      <c r="AB12" s="623"/>
      <c r="AC12" s="623"/>
      <c r="AD12" s="623"/>
      <c r="AE12" s="623"/>
      <c r="AF12" s="623"/>
      <c r="AG12" s="623"/>
      <c r="AH12" s="623"/>
      <c r="AI12" s="623"/>
      <c r="AJ12" s="623"/>
      <c r="AK12" s="623"/>
      <c r="AL12" s="623"/>
    </row>
    <row r="13" spans="1:38" s="41" customFormat="1" x14ac:dyDescent="0.25">
      <c r="A13" s="624"/>
      <c r="B13" s="624"/>
      <c r="C13" s="624"/>
      <c r="D13" s="623" t="s">
        <v>332</v>
      </c>
      <c r="E13" s="623"/>
      <c r="F13" s="623"/>
      <c r="G13" s="623"/>
      <c r="H13" s="623"/>
      <c r="I13" s="623"/>
      <c r="J13" s="623"/>
      <c r="K13" s="623" t="s">
        <v>333</v>
      </c>
      <c r="L13" s="623"/>
      <c r="M13" s="623"/>
      <c r="N13" s="623"/>
      <c r="O13" s="623"/>
      <c r="P13" s="623"/>
      <c r="Q13" s="623"/>
      <c r="R13" s="623" t="s">
        <v>334</v>
      </c>
      <c r="S13" s="623"/>
      <c r="T13" s="623"/>
      <c r="U13" s="623"/>
      <c r="V13" s="623"/>
      <c r="W13" s="623"/>
      <c r="X13" s="623"/>
      <c r="Y13" s="623" t="s">
        <v>335</v>
      </c>
      <c r="Z13" s="623"/>
      <c r="AA13" s="623"/>
      <c r="AB13" s="623"/>
      <c r="AC13" s="623"/>
      <c r="AD13" s="623"/>
      <c r="AE13" s="623"/>
      <c r="AF13" s="624" t="s">
        <v>336</v>
      </c>
      <c r="AG13" s="624"/>
      <c r="AH13" s="624"/>
      <c r="AI13" s="624"/>
      <c r="AJ13" s="624"/>
      <c r="AK13" s="624"/>
      <c r="AL13" s="624"/>
    </row>
    <row r="14" spans="1:38" s="41" customFormat="1" ht="31.5" x14ac:dyDescent="0.25">
      <c r="A14" s="624"/>
      <c r="B14" s="624"/>
      <c r="C14" s="624"/>
      <c r="D14" s="176" t="s">
        <v>247</v>
      </c>
      <c r="E14" s="623" t="s">
        <v>248</v>
      </c>
      <c r="F14" s="623"/>
      <c r="G14" s="623"/>
      <c r="H14" s="623"/>
      <c r="I14" s="623"/>
      <c r="J14" s="623"/>
      <c r="K14" s="176" t="s">
        <v>247</v>
      </c>
      <c r="L14" s="624" t="s">
        <v>248</v>
      </c>
      <c r="M14" s="624"/>
      <c r="N14" s="624"/>
      <c r="O14" s="624"/>
      <c r="P14" s="624"/>
      <c r="Q14" s="624"/>
      <c r="R14" s="176" t="s">
        <v>247</v>
      </c>
      <c r="S14" s="624" t="s">
        <v>248</v>
      </c>
      <c r="T14" s="624"/>
      <c r="U14" s="624"/>
      <c r="V14" s="624"/>
      <c r="W14" s="624"/>
      <c r="X14" s="624"/>
      <c r="Y14" s="176" t="s">
        <v>247</v>
      </c>
      <c r="Z14" s="624" t="s">
        <v>248</v>
      </c>
      <c r="AA14" s="624"/>
      <c r="AB14" s="624"/>
      <c r="AC14" s="624"/>
      <c r="AD14" s="624"/>
      <c r="AE14" s="624"/>
      <c r="AF14" s="176" t="s">
        <v>247</v>
      </c>
      <c r="AG14" s="624" t="s">
        <v>248</v>
      </c>
      <c r="AH14" s="624"/>
      <c r="AI14" s="624"/>
      <c r="AJ14" s="624"/>
      <c r="AK14" s="624"/>
      <c r="AL14" s="624"/>
    </row>
    <row r="15" spans="1:38" s="41" customFormat="1" ht="87" x14ac:dyDescent="0.25">
      <c r="A15" s="624"/>
      <c r="B15" s="624"/>
      <c r="C15" s="624"/>
      <c r="D15" s="164" t="s">
        <v>249</v>
      </c>
      <c r="E15" s="164" t="s">
        <v>249</v>
      </c>
      <c r="F15" s="177" t="s">
        <v>250</v>
      </c>
      <c r="G15" s="177" t="s">
        <v>251</v>
      </c>
      <c r="H15" s="177" t="s">
        <v>252</v>
      </c>
      <c r="I15" s="177" t="s">
        <v>253</v>
      </c>
      <c r="J15" s="177" t="s">
        <v>254</v>
      </c>
      <c r="K15" s="164" t="s">
        <v>249</v>
      </c>
      <c r="L15" s="164" t="s">
        <v>249</v>
      </c>
      <c r="M15" s="177" t="s">
        <v>250</v>
      </c>
      <c r="N15" s="177" t="s">
        <v>251</v>
      </c>
      <c r="O15" s="177" t="s">
        <v>252</v>
      </c>
      <c r="P15" s="177" t="s">
        <v>253</v>
      </c>
      <c r="Q15" s="177" t="s">
        <v>254</v>
      </c>
      <c r="R15" s="164" t="s">
        <v>249</v>
      </c>
      <c r="S15" s="164" t="s">
        <v>249</v>
      </c>
      <c r="T15" s="177" t="s">
        <v>250</v>
      </c>
      <c r="U15" s="177" t="s">
        <v>251</v>
      </c>
      <c r="V15" s="177" t="s">
        <v>252</v>
      </c>
      <c r="W15" s="177" t="s">
        <v>253</v>
      </c>
      <c r="X15" s="177" t="s">
        <v>254</v>
      </c>
      <c r="Y15" s="164" t="s">
        <v>249</v>
      </c>
      <c r="Z15" s="164" t="s">
        <v>249</v>
      </c>
      <c r="AA15" s="177" t="s">
        <v>250</v>
      </c>
      <c r="AB15" s="177" t="s">
        <v>251</v>
      </c>
      <c r="AC15" s="177" t="s">
        <v>252</v>
      </c>
      <c r="AD15" s="177" t="s">
        <v>253</v>
      </c>
      <c r="AE15" s="177" t="s">
        <v>254</v>
      </c>
      <c r="AF15" s="164" t="s">
        <v>249</v>
      </c>
      <c r="AG15" s="164" t="s">
        <v>249</v>
      </c>
      <c r="AH15" s="177" t="s">
        <v>250</v>
      </c>
      <c r="AI15" s="177" t="s">
        <v>251</v>
      </c>
      <c r="AJ15" s="177" t="s">
        <v>252</v>
      </c>
      <c r="AK15" s="177" t="s">
        <v>253</v>
      </c>
      <c r="AL15" s="177" t="s">
        <v>254</v>
      </c>
    </row>
    <row r="16" spans="1:38" s="41" customFormat="1" x14ac:dyDescent="0.25">
      <c r="A16" s="178">
        <v>1</v>
      </c>
      <c r="B16" s="178">
        <v>2</v>
      </c>
      <c r="C16" s="178">
        <v>3</v>
      </c>
      <c r="D16" s="179" t="s">
        <v>337</v>
      </c>
      <c r="E16" s="179" t="s">
        <v>338</v>
      </c>
      <c r="F16" s="179" t="s">
        <v>339</v>
      </c>
      <c r="G16" s="179" t="s">
        <v>340</v>
      </c>
      <c r="H16" s="179" t="s">
        <v>341</v>
      </c>
      <c r="I16" s="179" t="s">
        <v>342</v>
      </c>
      <c r="J16" s="179" t="s">
        <v>343</v>
      </c>
      <c r="K16" s="179" t="s">
        <v>344</v>
      </c>
      <c r="L16" s="179" t="s">
        <v>345</v>
      </c>
      <c r="M16" s="179" t="s">
        <v>346</v>
      </c>
      <c r="N16" s="179" t="s">
        <v>347</v>
      </c>
      <c r="O16" s="179" t="s">
        <v>348</v>
      </c>
      <c r="P16" s="179" t="s">
        <v>349</v>
      </c>
      <c r="Q16" s="179" t="s">
        <v>350</v>
      </c>
      <c r="R16" s="179" t="s">
        <v>351</v>
      </c>
      <c r="S16" s="179" t="s">
        <v>352</v>
      </c>
      <c r="T16" s="179" t="s">
        <v>353</v>
      </c>
      <c r="U16" s="179" t="s">
        <v>354</v>
      </c>
      <c r="V16" s="179" t="s">
        <v>355</v>
      </c>
      <c r="W16" s="179" t="s">
        <v>356</v>
      </c>
      <c r="X16" s="179" t="s">
        <v>357</v>
      </c>
      <c r="Y16" s="179" t="s">
        <v>358</v>
      </c>
      <c r="Z16" s="179" t="s">
        <v>359</v>
      </c>
      <c r="AA16" s="179" t="s">
        <v>360</v>
      </c>
      <c r="AB16" s="179" t="s">
        <v>361</v>
      </c>
      <c r="AC16" s="179" t="s">
        <v>362</v>
      </c>
      <c r="AD16" s="179" t="s">
        <v>363</v>
      </c>
      <c r="AE16" s="179" t="s">
        <v>364</v>
      </c>
      <c r="AF16" s="179" t="s">
        <v>365</v>
      </c>
      <c r="AG16" s="179" t="s">
        <v>366</v>
      </c>
      <c r="AH16" s="179" t="s">
        <v>367</v>
      </c>
      <c r="AI16" s="179" t="s">
        <v>368</v>
      </c>
      <c r="AJ16" s="179" t="s">
        <v>325</v>
      </c>
      <c r="AK16" s="179" t="s">
        <v>369</v>
      </c>
      <c r="AL16" s="179" t="s">
        <v>370</v>
      </c>
    </row>
    <row r="17" spans="1:38" s="187" customFormat="1" x14ac:dyDescent="0.25">
      <c r="A17" s="185" t="s">
        <v>34</v>
      </c>
      <c r="B17" s="64" t="s">
        <v>35</v>
      </c>
      <c r="C17" s="186">
        <v>0</v>
      </c>
      <c r="D17" s="186">
        <f>D18</f>
        <v>0</v>
      </c>
      <c r="E17" s="186">
        <f t="shared" ref="E17:AL17" si="0">E18</f>
        <v>0</v>
      </c>
      <c r="F17" s="186">
        <f t="shared" si="0"/>
        <v>0</v>
      </c>
      <c r="G17" s="186">
        <f t="shared" si="0"/>
        <v>0</v>
      </c>
      <c r="H17" s="186">
        <f t="shared" si="0"/>
        <v>0</v>
      </c>
      <c r="I17" s="186">
        <f t="shared" si="0"/>
        <v>0</v>
      </c>
      <c r="J17" s="186">
        <f t="shared" si="0"/>
        <v>0</v>
      </c>
      <c r="K17" s="186">
        <f t="shared" si="0"/>
        <v>0</v>
      </c>
      <c r="L17" s="186">
        <f t="shared" si="0"/>
        <v>0</v>
      </c>
      <c r="M17" s="186">
        <f t="shared" si="0"/>
        <v>0</v>
      </c>
      <c r="N17" s="186">
        <f t="shared" si="0"/>
        <v>0</v>
      </c>
      <c r="O17" s="186">
        <f t="shared" si="0"/>
        <v>0</v>
      </c>
      <c r="P17" s="186">
        <f t="shared" si="0"/>
        <v>0</v>
      </c>
      <c r="Q17" s="186">
        <f t="shared" si="0"/>
        <v>0</v>
      </c>
      <c r="R17" s="186">
        <f t="shared" si="0"/>
        <v>0</v>
      </c>
      <c r="S17" s="186">
        <f t="shared" si="0"/>
        <v>0</v>
      </c>
      <c r="T17" s="186">
        <f t="shared" si="0"/>
        <v>0</v>
      </c>
      <c r="U17" s="186">
        <f t="shared" si="0"/>
        <v>0</v>
      </c>
      <c r="V17" s="186">
        <f t="shared" si="0"/>
        <v>0</v>
      </c>
      <c r="W17" s="186">
        <f t="shared" si="0"/>
        <v>0</v>
      </c>
      <c r="X17" s="186">
        <f t="shared" si="0"/>
        <v>0</v>
      </c>
      <c r="Y17" s="186">
        <f t="shared" si="0"/>
        <v>0</v>
      </c>
      <c r="Z17" s="186">
        <f t="shared" si="0"/>
        <v>0</v>
      </c>
      <c r="AA17" s="186">
        <f t="shared" si="0"/>
        <v>0</v>
      </c>
      <c r="AB17" s="186">
        <f t="shared" si="0"/>
        <v>0</v>
      </c>
      <c r="AC17" s="186">
        <f t="shared" si="0"/>
        <v>0</v>
      </c>
      <c r="AD17" s="186">
        <f t="shared" si="0"/>
        <v>0</v>
      </c>
      <c r="AE17" s="186">
        <f t="shared" si="0"/>
        <v>0</v>
      </c>
      <c r="AF17" s="186">
        <f t="shared" si="0"/>
        <v>0</v>
      </c>
      <c r="AG17" s="186">
        <f t="shared" si="0"/>
        <v>0</v>
      </c>
      <c r="AH17" s="186">
        <f t="shared" si="0"/>
        <v>0</v>
      </c>
      <c r="AI17" s="186">
        <f t="shared" si="0"/>
        <v>0</v>
      </c>
      <c r="AJ17" s="186">
        <f t="shared" si="0"/>
        <v>0</v>
      </c>
      <c r="AK17" s="186">
        <f t="shared" si="0"/>
        <v>0</v>
      </c>
      <c r="AL17" s="186">
        <f t="shared" si="0"/>
        <v>0</v>
      </c>
    </row>
    <row r="18" spans="1:38" s="191" customFormat="1" x14ac:dyDescent="0.25">
      <c r="A18" s="188" t="s">
        <v>84</v>
      </c>
      <c r="B18" s="9" t="s">
        <v>37</v>
      </c>
      <c r="C18" s="189">
        <v>0</v>
      </c>
      <c r="D18" s="189">
        <f>D19+D39</f>
        <v>0</v>
      </c>
      <c r="E18" s="189">
        <f t="shared" ref="E18:AL18" si="1">E19+E39</f>
        <v>0</v>
      </c>
      <c r="F18" s="189">
        <f t="shared" si="1"/>
        <v>0</v>
      </c>
      <c r="G18" s="189">
        <f t="shared" si="1"/>
        <v>0</v>
      </c>
      <c r="H18" s="189">
        <f t="shared" si="1"/>
        <v>0</v>
      </c>
      <c r="I18" s="189">
        <f t="shared" si="1"/>
        <v>0</v>
      </c>
      <c r="J18" s="189">
        <f t="shared" si="1"/>
        <v>0</v>
      </c>
      <c r="K18" s="189">
        <f t="shared" si="1"/>
        <v>0</v>
      </c>
      <c r="L18" s="189">
        <f t="shared" si="1"/>
        <v>0</v>
      </c>
      <c r="M18" s="189">
        <f t="shared" si="1"/>
        <v>0</v>
      </c>
      <c r="N18" s="189">
        <f t="shared" si="1"/>
        <v>0</v>
      </c>
      <c r="O18" s="189">
        <f t="shared" si="1"/>
        <v>0</v>
      </c>
      <c r="P18" s="189">
        <f t="shared" si="1"/>
        <v>0</v>
      </c>
      <c r="Q18" s="189">
        <f t="shared" si="1"/>
        <v>0</v>
      </c>
      <c r="R18" s="189">
        <f t="shared" si="1"/>
        <v>0</v>
      </c>
      <c r="S18" s="189">
        <f t="shared" si="1"/>
        <v>0</v>
      </c>
      <c r="T18" s="189">
        <f t="shared" si="1"/>
        <v>0</v>
      </c>
      <c r="U18" s="189">
        <f t="shared" si="1"/>
        <v>0</v>
      </c>
      <c r="V18" s="189">
        <f t="shared" si="1"/>
        <v>0</v>
      </c>
      <c r="W18" s="189">
        <f t="shared" si="1"/>
        <v>0</v>
      </c>
      <c r="X18" s="189">
        <f t="shared" si="1"/>
        <v>0</v>
      </c>
      <c r="Y18" s="189">
        <f t="shared" si="1"/>
        <v>0</v>
      </c>
      <c r="Z18" s="189">
        <f t="shared" si="1"/>
        <v>0</v>
      </c>
      <c r="AA18" s="189">
        <f t="shared" si="1"/>
        <v>0</v>
      </c>
      <c r="AB18" s="189">
        <f t="shared" si="1"/>
        <v>0</v>
      </c>
      <c r="AC18" s="189">
        <f t="shared" si="1"/>
        <v>0</v>
      </c>
      <c r="AD18" s="189">
        <f t="shared" si="1"/>
        <v>0</v>
      </c>
      <c r="AE18" s="189">
        <f t="shared" si="1"/>
        <v>0</v>
      </c>
      <c r="AF18" s="189">
        <f t="shared" si="1"/>
        <v>0</v>
      </c>
      <c r="AG18" s="189">
        <f t="shared" si="1"/>
        <v>0</v>
      </c>
      <c r="AH18" s="189">
        <f t="shared" si="1"/>
        <v>0</v>
      </c>
      <c r="AI18" s="189">
        <f t="shared" si="1"/>
        <v>0</v>
      </c>
      <c r="AJ18" s="189">
        <f t="shared" si="1"/>
        <v>0</v>
      </c>
      <c r="AK18" s="189">
        <f t="shared" si="1"/>
        <v>0</v>
      </c>
      <c r="AL18" s="189">
        <f t="shared" si="1"/>
        <v>0</v>
      </c>
    </row>
    <row r="19" spans="1:38" s="187" customFormat="1" x14ac:dyDescent="0.25">
      <c r="A19" s="185" t="s">
        <v>38</v>
      </c>
      <c r="B19" s="64" t="s">
        <v>39</v>
      </c>
      <c r="C19" s="186">
        <v>0</v>
      </c>
      <c r="D19" s="186">
        <f>D36</f>
        <v>0</v>
      </c>
      <c r="E19" s="186">
        <f t="shared" ref="E19:AL19" si="2">E36</f>
        <v>0</v>
      </c>
      <c r="F19" s="186">
        <f t="shared" si="2"/>
        <v>0</v>
      </c>
      <c r="G19" s="186">
        <f t="shared" si="2"/>
        <v>0</v>
      </c>
      <c r="H19" s="186">
        <f t="shared" si="2"/>
        <v>0</v>
      </c>
      <c r="I19" s="186">
        <f t="shared" si="2"/>
        <v>0</v>
      </c>
      <c r="J19" s="186">
        <f t="shared" si="2"/>
        <v>0</v>
      </c>
      <c r="K19" s="186">
        <f t="shared" si="2"/>
        <v>0</v>
      </c>
      <c r="L19" s="186">
        <f t="shared" si="2"/>
        <v>0</v>
      </c>
      <c r="M19" s="186">
        <f t="shared" si="2"/>
        <v>0</v>
      </c>
      <c r="N19" s="186">
        <f t="shared" si="2"/>
        <v>0</v>
      </c>
      <c r="O19" s="186">
        <f t="shared" si="2"/>
        <v>0</v>
      </c>
      <c r="P19" s="186">
        <f t="shared" si="2"/>
        <v>0</v>
      </c>
      <c r="Q19" s="186">
        <f t="shared" si="2"/>
        <v>0</v>
      </c>
      <c r="R19" s="186">
        <f t="shared" si="2"/>
        <v>0</v>
      </c>
      <c r="S19" s="186">
        <f t="shared" si="2"/>
        <v>0</v>
      </c>
      <c r="T19" s="186">
        <f t="shared" si="2"/>
        <v>0</v>
      </c>
      <c r="U19" s="186">
        <f t="shared" si="2"/>
        <v>0</v>
      </c>
      <c r="V19" s="186">
        <f t="shared" si="2"/>
        <v>0</v>
      </c>
      <c r="W19" s="186">
        <f t="shared" si="2"/>
        <v>0</v>
      </c>
      <c r="X19" s="186">
        <f t="shared" si="2"/>
        <v>0</v>
      </c>
      <c r="Y19" s="186">
        <f t="shared" si="2"/>
        <v>0</v>
      </c>
      <c r="Z19" s="186">
        <f t="shared" si="2"/>
        <v>0</v>
      </c>
      <c r="AA19" s="186">
        <f t="shared" si="2"/>
        <v>0</v>
      </c>
      <c r="AB19" s="186">
        <f t="shared" si="2"/>
        <v>0</v>
      </c>
      <c r="AC19" s="186">
        <f t="shared" si="2"/>
        <v>0</v>
      </c>
      <c r="AD19" s="186">
        <f t="shared" si="2"/>
        <v>0</v>
      </c>
      <c r="AE19" s="186">
        <f t="shared" si="2"/>
        <v>0</v>
      </c>
      <c r="AF19" s="186">
        <f t="shared" si="2"/>
        <v>0</v>
      </c>
      <c r="AG19" s="186">
        <f t="shared" si="2"/>
        <v>0</v>
      </c>
      <c r="AH19" s="186">
        <f t="shared" si="2"/>
        <v>0</v>
      </c>
      <c r="AI19" s="186">
        <f t="shared" si="2"/>
        <v>0</v>
      </c>
      <c r="AJ19" s="186">
        <f t="shared" si="2"/>
        <v>0</v>
      </c>
      <c r="AK19" s="186">
        <f t="shared" si="2"/>
        <v>0</v>
      </c>
      <c r="AL19" s="186">
        <f t="shared" si="2"/>
        <v>0</v>
      </c>
    </row>
    <row r="20" spans="1:38" s="195" customFormat="1" ht="31.5" hidden="1" outlineLevel="1" x14ac:dyDescent="0.25">
      <c r="A20" s="192" t="s">
        <v>85</v>
      </c>
      <c r="B20" s="10" t="s">
        <v>86</v>
      </c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</row>
    <row r="21" spans="1:38" s="191" customFormat="1" ht="47.25" hidden="1" outlineLevel="1" x14ac:dyDescent="0.25">
      <c r="A21" s="188" t="s">
        <v>87</v>
      </c>
      <c r="B21" s="9" t="s">
        <v>88</v>
      </c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</row>
    <row r="22" spans="1:38" s="191" customFormat="1" ht="47.25" hidden="1" outlineLevel="1" x14ac:dyDescent="0.25">
      <c r="A22" s="188" t="s">
        <v>89</v>
      </c>
      <c r="B22" s="9" t="s">
        <v>90</v>
      </c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</row>
    <row r="23" spans="1:38" s="191" customFormat="1" ht="31.5" hidden="1" outlineLevel="1" x14ac:dyDescent="0.25">
      <c r="A23" s="188" t="s">
        <v>91</v>
      </c>
      <c r="B23" s="9" t="s">
        <v>92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</row>
    <row r="24" spans="1:38" s="195" customFormat="1" ht="31.5" hidden="1" outlineLevel="1" x14ac:dyDescent="0.25">
      <c r="A24" s="192" t="s">
        <v>93</v>
      </c>
      <c r="B24" s="10" t="s">
        <v>94</v>
      </c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</row>
    <row r="25" spans="1:38" s="191" customFormat="1" ht="47.25" hidden="1" outlineLevel="1" x14ac:dyDescent="0.25">
      <c r="A25" s="188" t="s">
        <v>95</v>
      </c>
      <c r="B25" s="9" t="s">
        <v>96</v>
      </c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</row>
    <row r="26" spans="1:38" s="191" customFormat="1" ht="31.5" hidden="1" outlineLevel="1" x14ac:dyDescent="0.25">
      <c r="A26" s="188" t="s">
        <v>97</v>
      </c>
      <c r="B26" s="9" t="s">
        <v>98</v>
      </c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</row>
    <row r="27" spans="1:38" s="195" customFormat="1" ht="31.5" hidden="1" outlineLevel="1" x14ac:dyDescent="0.25">
      <c r="A27" s="192" t="s">
        <v>99</v>
      </c>
      <c r="B27" s="10" t="s">
        <v>100</v>
      </c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</row>
    <row r="28" spans="1:38" s="191" customFormat="1" ht="31.5" hidden="1" outlineLevel="1" x14ac:dyDescent="0.25">
      <c r="A28" s="188" t="s">
        <v>101</v>
      </c>
      <c r="B28" s="9" t="s">
        <v>102</v>
      </c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</row>
    <row r="29" spans="1:38" s="191" customFormat="1" ht="63" hidden="1" outlineLevel="1" x14ac:dyDescent="0.25">
      <c r="A29" s="188" t="s">
        <v>106</v>
      </c>
      <c r="B29" s="9" t="s">
        <v>103</v>
      </c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</row>
    <row r="30" spans="1:38" s="191" customFormat="1" ht="63" hidden="1" outlineLevel="1" x14ac:dyDescent="0.25">
      <c r="A30" s="188" t="s">
        <v>108</v>
      </c>
      <c r="B30" s="9" t="s">
        <v>104</v>
      </c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</row>
    <row r="31" spans="1:38" s="191" customFormat="1" ht="63" hidden="1" outlineLevel="1" x14ac:dyDescent="0.25">
      <c r="A31" s="188" t="s">
        <v>109</v>
      </c>
      <c r="B31" s="9" t="s">
        <v>105</v>
      </c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</row>
    <row r="32" spans="1:38" s="191" customFormat="1" ht="31.5" hidden="1" outlineLevel="1" x14ac:dyDescent="0.25">
      <c r="A32" s="188" t="s">
        <v>110</v>
      </c>
      <c r="B32" s="9" t="s">
        <v>102</v>
      </c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</row>
    <row r="33" spans="1:38" s="191" customFormat="1" ht="63" hidden="1" outlineLevel="1" x14ac:dyDescent="0.25">
      <c r="A33" s="188" t="s">
        <v>111</v>
      </c>
      <c r="B33" s="9" t="s">
        <v>103</v>
      </c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</row>
    <row r="34" spans="1:38" s="191" customFormat="1" ht="63" hidden="1" outlineLevel="1" x14ac:dyDescent="0.25">
      <c r="A34" s="188" t="s">
        <v>112</v>
      </c>
      <c r="B34" s="9" t="s">
        <v>104</v>
      </c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</row>
    <row r="35" spans="1:38" s="191" customFormat="1" ht="63" hidden="1" outlineLevel="1" x14ac:dyDescent="0.25">
      <c r="A35" s="188" t="s">
        <v>113</v>
      </c>
      <c r="B35" s="9" t="s">
        <v>107</v>
      </c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</row>
    <row r="36" spans="1:38" s="198" customFormat="1" ht="63" collapsed="1" x14ac:dyDescent="0.25">
      <c r="A36" s="196" t="s">
        <v>40</v>
      </c>
      <c r="B36" s="65" t="s">
        <v>41</v>
      </c>
      <c r="C36" s="197">
        <v>0</v>
      </c>
      <c r="D36" s="197">
        <f>D37</f>
        <v>0</v>
      </c>
      <c r="E36" s="197">
        <f t="shared" ref="E36:AL36" si="3">E37</f>
        <v>0</v>
      </c>
      <c r="F36" s="197">
        <f t="shared" si="3"/>
        <v>0</v>
      </c>
      <c r="G36" s="197">
        <f t="shared" si="3"/>
        <v>0</v>
      </c>
      <c r="H36" s="197">
        <f t="shared" si="3"/>
        <v>0</v>
      </c>
      <c r="I36" s="197">
        <f t="shared" si="3"/>
        <v>0</v>
      </c>
      <c r="J36" s="197">
        <f t="shared" si="3"/>
        <v>0</v>
      </c>
      <c r="K36" s="197">
        <f t="shared" si="3"/>
        <v>0</v>
      </c>
      <c r="L36" s="197">
        <f t="shared" si="3"/>
        <v>0</v>
      </c>
      <c r="M36" s="197">
        <f t="shared" si="3"/>
        <v>0</v>
      </c>
      <c r="N36" s="197">
        <f t="shared" si="3"/>
        <v>0</v>
      </c>
      <c r="O36" s="197">
        <f t="shared" si="3"/>
        <v>0</v>
      </c>
      <c r="P36" s="197">
        <f t="shared" si="3"/>
        <v>0</v>
      </c>
      <c r="Q36" s="197">
        <f t="shared" si="3"/>
        <v>0</v>
      </c>
      <c r="R36" s="197">
        <f t="shared" si="3"/>
        <v>0</v>
      </c>
      <c r="S36" s="197">
        <f t="shared" si="3"/>
        <v>0</v>
      </c>
      <c r="T36" s="197">
        <f t="shared" si="3"/>
        <v>0</v>
      </c>
      <c r="U36" s="197">
        <f t="shared" si="3"/>
        <v>0</v>
      </c>
      <c r="V36" s="197">
        <f t="shared" si="3"/>
        <v>0</v>
      </c>
      <c r="W36" s="197">
        <f t="shared" si="3"/>
        <v>0</v>
      </c>
      <c r="X36" s="197">
        <f t="shared" si="3"/>
        <v>0</v>
      </c>
      <c r="Y36" s="197">
        <f t="shared" si="3"/>
        <v>0</v>
      </c>
      <c r="Z36" s="197">
        <f t="shared" si="3"/>
        <v>0</v>
      </c>
      <c r="AA36" s="197">
        <f t="shared" si="3"/>
        <v>0</v>
      </c>
      <c r="AB36" s="197">
        <f t="shared" si="3"/>
        <v>0</v>
      </c>
      <c r="AC36" s="197">
        <f t="shared" si="3"/>
        <v>0</v>
      </c>
      <c r="AD36" s="197">
        <f t="shared" si="3"/>
        <v>0</v>
      </c>
      <c r="AE36" s="197">
        <f t="shared" si="3"/>
        <v>0</v>
      </c>
      <c r="AF36" s="197">
        <f t="shared" si="3"/>
        <v>0</v>
      </c>
      <c r="AG36" s="197">
        <f t="shared" si="3"/>
        <v>0</v>
      </c>
      <c r="AH36" s="197">
        <f t="shared" si="3"/>
        <v>0</v>
      </c>
      <c r="AI36" s="197">
        <f t="shared" si="3"/>
        <v>0</v>
      </c>
      <c r="AJ36" s="197">
        <f t="shared" si="3"/>
        <v>0</v>
      </c>
      <c r="AK36" s="197">
        <f t="shared" si="3"/>
        <v>0</v>
      </c>
      <c r="AL36" s="197">
        <f t="shared" si="3"/>
        <v>0</v>
      </c>
    </row>
    <row r="37" spans="1:38" s="409" customFormat="1" ht="31.5" x14ac:dyDescent="0.25">
      <c r="A37" s="199" t="s">
        <v>327</v>
      </c>
      <c r="B37" s="11" t="s">
        <v>326</v>
      </c>
      <c r="C37" s="395">
        <v>0</v>
      </c>
      <c r="D37" s="395">
        <v>0</v>
      </c>
      <c r="E37" s="395">
        <f>-D37</f>
        <v>0</v>
      </c>
      <c r="F37" s="395">
        <v>0</v>
      </c>
      <c r="G37" s="395">
        <v>0</v>
      </c>
      <c r="H37" s="395">
        <v>0</v>
      </c>
      <c r="I37" s="395">
        <v>0</v>
      </c>
      <c r="J37" s="395">
        <v>0</v>
      </c>
      <c r="K37" s="395">
        <v>0</v>
      </c>
      <c r="L37" s="395">
        <v>0</v>
      </c>
      <c r="M37" s="395">
        <v>0</v>
      </c>
      <c r="N37" s="395">
        <v>0</v>
      </c>
      <c r="O37" s="395">
        <v>0</v>
      </c>
      <c r="P37" s="395">
        <v>0</v>
      </c>
      <c r="Q37" s="395">
        <v>0</v>
      </c>
      <c r="R37" s="395">
        <v>0</v>
      </c>
      <c r="S37" s="395">
        <v>0</v>
      </c>
      <c r="T37" s="395">
        <v>0</v>
      </c>
      <c r="U37" s="395">
        <f>D37</f>
        <v>0</v>
      </c>
      <c r="V37" s="395">
        <v>0</v>
      </c>
      <c r="W37" s="395">
        <v>0</v>
      </c>
      <c r="X37" s="395">
        <v>0</v>
      </c>
      <c r="Y37" s="395">
        <v>0</v>
      </c>
      <c r="Z37" s="395">
        <v>0</v>
      </c>
      <c r="AA37" s="395">
        <v>0</v>
      </c>
      <c r="AB37" s="395">
        <f>E37</f>
        <v>0</v>
      </c>
      <c r="AC37" s="395">
        <v>0</v>
      </c>
      <c r="AD37" s="395">
        <v>0</v>
      </c>
      <c r="AE37" s="395">
        <v>0</v>
      </c>
      <c r="AF37" s="395">
        <f>D37+K37+R37+Y37</f>
        <v>0</v>
      </c>
      <c r="AG37" s="395">
        <f t="shared" ref="AG37:AL37" si="4">E37+L37+S37+Z37</f>
        <v>0</v>
      </c>
      <c r="AH37" s="395">
        <f t="shared" si="4"/>
        <v>0</v>
      </c>
      <c r="AI37" s="395">
        <f t="shared" si="4"/>
        <v>0</v>
      </c>
      <c r="AJ37" s="395">
        <f t="shared" si="4"/>
        <v>0</v>
      </c>
      <c r="AK37" s="395">
        <f t="shared" si="4"/>
        <v>0</v>
      </c>
      <c r="AL37" s="395">
        <f t="shared" si="4"/>
        <v>0</v>
      </c>
    </row>
    <row r="38" spans="1:38" s="195" customFormat="1" ht="47.25" hidden="1" x14ac:dyDescent="0.25">
      <c r="A38" s="192" t="s">
        <v>114</v>
      </c>
      <c r="B38" s="10" t="s">
        <v>42</v>
      </c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</row>
    <row r="39" spans="1:38" s="187" customFormat="1" ht="31.5" x14ac:dyDescent="0.25">
      <c r="A39" s="185" t="s">
        <v>43</v>
      </c>
      <c r="B39" s="64" t="s">
        <v>44</v>
      </c>
      <c r="C39" s="186">
        <v>0</v>
      </c>
      <c r="D39" s="186">
        <f>D40+D45+D50</f>
        <v>0</v>
      </c>
      <c r="E39" s="186">
        <f t="shared" ref="E39:AL39" si="5">E40+E45+E50</f>
        <v>0</v>
      </c>
      <c r="F39" s="186">
        <f t="shared" si="5"/>
        <v>0</v>
      </c>
      <c r="G39" s="186">
        <f t="shared" si="5"/>
        <v>0</v>
      </c>
      <c r="H39" s="186">
        <f t="shared" si="5"/>
        <v>0</v>
      </c>
      <c r="I39" s="186">
        <f t="shared" si="5"/>
        <v>0</v>
      </c>
      <c r="J39" s="186">
        <f t="shared" si="5"/>
        <v>0</v>
      </c>
      <c r="K39" s="186">
        <f t="shared" si="5"/>
        <v>0</v>
      </c>
      <c r="L39" s="186">
        <f t="shared" si="5"/>
        <v>0</v>
      </c>
      <c r="M39" s="186">
        <f t="shared" si="5"/>
        <v>0</v>
      </c>
      <c r="N39" s="186">
        <f t="shared" si="5"/>
        <v>0</v>
      </c>
      <c r="O39" s="186">
        <f t="shared" si="5"/>
        <v>0</v>
      </c>
      <c r="P39" s="186">
        <f t="shared" si="5"/>
        <v>0</v>
      </c>
      <c r="Q39" s="186">
        <f t="shared" si="5"/>
        <v>0</v>
      </c>
      <c r="R39" s="186">
        <f t="shared" si="5"/>
        <v>0</v>
      </c>
      <c r="S39" s="186">
        <f t="shared" si="5"/>
        <v>0</v>
      </c>
      <c r="T39" s="186">
        <f t="shared" si="5"/>
        <v>0</v>
      </c>
      <c r="U39" s="186">
        <f t="shared" si="5"/>
        <v>0</v>
      </c>
      <c r="V39" s="186">
        <f t="shared" si="5"/>
        <v>0</v>
      </c>
      <c r="W39" s="186">
        <f t="shared" si="5"/>
        <v>0</v>
      </c>
      <c r="X39" s="186">
        <f t="shared" si="5"/>
        <v>0</v>
      </c>
      <c r="Y39" s="186">
        <f t="shared" si="5"/>
        <v>0</v>
      </c>
      <c r="Z39" s="186">
        <f t="shared" si="5"/>
        <v>0</v>
      </c>
      <c r="AA39" s="186">
        <f t="shared" si="5"/>
        <v>0</v>
      </c>
      <c r="AB39" s="186">
        <f t="shared" si="5"/>
        <v>0</v>
      </c>
      <c r="AC39" s="186">
        <f t="shared" si="5"/>
        <v>0</v>
      </c>
      <c r="AD39" s="186">
        <f t="shared" si="5"/>
        <v>0</v>
      </c>
      <c r="AE39" s="186">
        <f t="shared" si="5"/>
        <v>0</v>
      </c>
      <c r="AF39" s="186">
        <f t="shared" si="5"/>
        <v>0</v>
      </c>
      <c r="AG39" s="186">
        <f t="shared" si="5"/>
        <v>0</v>
      </c>
      <c r="AH39" s="186">
        <f t="shared" si="5"/>
        <v>0</v>
      </c>
      <c r="AI39" s="186">
        <f t="shared" si="5"/>
        <v>0</v>
      </c>
      <c r="AJ39" s="186">
        <f t="shared" si="5"/>
        <v>0</v>
      </c>
      <c r="AK39" s="186">
        <f t="shared" si="5"/>
        <v>0</v>
      </c>
      <c r="AL39" s="186">
        <f t="shared" si="5"/>
        <v>0</v>
      </c>
    </row>
    <row r="40" spans="1:38" s="198" customFormat="1" ht="47.25" x14ac:dyDescent="0.25">
      <c r="A40" s="196" t="s">
        <v>81</v>
      </c>
      <c r="B40" s="65" t="s">
        <v>82</v>
      </c>
      <c r="C40" s="197">
        <v>0</v>
      </c>
      <c r="D40" s="197">
        <f>D41</f>
        <v>0</v>
      </c>
      <c r="E40" s="197">
        <f t="shared" ref="E40:T41" si="6">E41</f>
        <v>0</v>
      </c>
      <c r="F40" s="197">
        <f t="shared" si="6"/>
        <v>0</v>
      </c>
      <c r="G40" s="197">
        <f t="shared" si="6"/>
        <v>0</v>
      </c>
      <c r="H40" s="197">
        <f t="shared" si="6"/>
        <v>0</v>
      </c>
      <c r="I40" s="197">
        <f t="shared" si="6"/>
        <v>0</v>
      </c>
      <c r="J40" s="197">
        <f t="shared" si="6"/>
        <v>0</v>
      </c>
      <c r="K40" s="197">
        <f t="shared" si="6"/>
        <v>0</v>
      </c>
      <c r="L40" s="197">
        <f t="shared" si="6"/>
        <v>0</v>
      </c>
      <c r="M40" s="197">
        <f t="shared" si="6"/>
        <v>0</v>
      </c>
      <c r="N40" s="197">
        <f t="shared" si="6"/>
        <v>0</v>
      </c>
      <c r="O40" s="197">
        <f t="shared" si="6"/>
        <v>0</v>
      </c>
      <c r="P40" s="197">
        <f t="shared" si="6"/>
        <v>0</v>
      </c>
      <c r="Q40" s="197">
        <f t="shared" si="6"/>
        <v>0</v>
      </c>
      <c r="R40" s="197">
        <f t="shared" si="6"/>
        <v>0</v>
      </c>
      <c r="S40" s="197">
        <f t="shared" si="6"/>
        <v>0</v>
      </c>
      <c r="T40" s="197">
        <f t="shared" si="6"/>
        <v>0</v>
      </c>
      <c r="U40" s="197">
        <f t="shared" ref="U40:AJ41" si="7">U41</f>
        <v>0</v>
      </c>
      <c r="V40" s="197">
        <f t="shared" si="7"/>
        <v>0</v>
      </c>
      <c r="W40" s="197">
        <f t="shared" si="7"/>
        <v>0</v>
      </c>
      <c r="X40" s="197">
        <f t="shared" si="7"/>
        <v>0</v>
      </c>
      <c r="Y40" s="197">
        <f t="shared" si="7"/>
        <v>0</v>
      </c>
      <c r="Z40" s="197">
        <f t="shared" si="7"/>
        <v>0</v>
      </c>
      <c r="AA40" s="197">
        <f t="shared" si="7"/>
        <v>0</v>
      </c>
      <c r="AB40" s="197">
        <f t="shared" si="7"/>
        <v>0</v>
      </c>
      <c r="AC40" s="197">
        <f t="shared" si="7"/>
        <v>0</v>
      </c>
      <c r="AD40" s="197">
        <f t="shared" si="7"/>
        <v>0</v>
      </c>
      <c r="AE40" s="197">
        <f t="shared" si="7"/>
        <v>0</v>
      </c>
      <c r="AF40" s="197">
        <f t="shared" si="7"/>
        <v>0</v>
      </c>
      <c r="AG40" s="197">
        <f t="shared" si="7"/>
        <v>0</v>
      </c>
      <c r="AH40" s="197">
        <f t="shared" si="7"/>
        <v>0</v>
      </c>
      <c r="AI40" s="197">
        <f t="shared" si="7"/>
        <v>0</v>
      </c>
      <c r="AJ40" s="197">
        <f t="shared" si="7"/>
        <v>0</v>
      </c>
      <c r="AK40" s="197">
        <f t="shared" ref="AK40:AL41" si="8">AK41</f>
        <v>0</v>
      </c>
      <c r="AL40" s="197">
        <f t="shared" si="8"/>
        <v>0</v>
      </c>
    </row>
    <row r="41" spans="1:38" s="202" customFormat="1" ht="31.5" x14ac:dyDescent="0.25">
      <c r="A41" s="199" t="s">
        <v>45</v>
      </c>
      <c r="B41" s="11" t="s">
        <v>46</v>
      </c>
      <c r="C41" s="200">
        <v>0</v>
      </c>
      <c r="D41" s="200">
        <f>D42</f>
        <v>0</v>
      </c>
      <c r="E41" s="200">
        <f t="shared" si="6"/>
        <v>0</v>
      </c>
      <c r="F41" s="200">
        <f t="shared" si="6"/>
        <v>0</v>
      </c>
      <c r="G41" s="200">
        <f t="shared" si="6"/>
        <v>0</v>
      </c>
      <c r="H41" s="200">
        <f t="shared" si="6"/>
        <v>0</v>
      </c>
      <c r="I41" s="200">
        <f t="shared" si="6"/>
        <v>0</v>
      </c>
      <c r="J41" s="200">
        <f t="shared" si="6"/>
        <v>0</v>
      </c>
      <c r="K41" s="200">
        <f t="shared" si="6"/>
        <v>0</v>
      </c>
      <c r="L41" s="200">
        <f t="shared" si="6"/>
        <v>0</v>
      </c>
      <c r="M41" s="200">
        <f t="shared" si="6"/>
        <v>0</v>
      </c>
      <c r="N41" s="200">
        <f t="shared" si="6"/>
        <v>0</v>
      </c>
      <c r="O41" s="200">
        <f t="shared" si="6"/>
        <v>0</v>
      </c>
      <c r="P41" s="200">
        <f t="shared" si="6"/>
        <v>0</v>
      </c>
      <c r="Q41" s="200">
        <f t="shared" si="6"/>
        <v>0</v>
      </c>
      <c r="R41" s="200">
        <f t="shared" si="6"/>
        <v>0</v>
      </c>
      <c r="S41" s="200">
        <f t="shared" si="6"/>
        <v>0</v>
      </c>
      <c r="T41" s="200">
        <f t="shared" si="6"/>
        <v>0</v>
      </c>
      <c r="U41" s="200">
        <f t="shared" si="7"/>
        <v>0</v>
      </c>
      <c r="V41" s="200">
        <f t="shared" si="7"/>
        <v>0</v>
      </c>
      <c r="W41" s="200">
        <f t="shared" si="7"/>
        <v>0</v>
      </c>
      <c r="X41" s="200">
        <f t="shared" si="7"/>
        <v>0</v>
      </c>
      <c r="Y41" s="200">
        <f t="shared" si="7"/>
        <v>0</v>
      </c>
      <c r="Z41" s="200">
        <f t="shared" si="7"/>
        <v>0</v>
      </c>
      <c r="AA41" s="200">
        <f t="shared" si="7"/>
        <v>0</v>
      </c>
      <c r="AB41" s="200">
        <f t="shared" si="7"/>
        <v>0</v>
      </c>
      <c r="AC41" s="200">
        <f t="shared" si="7"/>
        <v>0</v>
      </c>
      <c r="AD41" s="200">
        <f t="shared" si="7"/>
        <v>0</v>
      </c>
      <c r="AE41" s="200">
        <f t="shared" si="7"/>
        <v>0</v>
      </c>
      <c r="AF41" s="200">
        <f t="shared" si="7"/>
        <v>0</v>
      </c>
      <c r="AG41" s="200">
        <f t="shared" si="7"/>
        <v>0</v>
      </c>
      <c r="AH41" s="200">
        <f t="shared" si="7"/>
        <v>0</v>
      </c>
      <c r="AI41" s="200">
        <f t="shared" si="7"/>
        <v>0</v>
      </c>
      <c r="AJ41" s="200">
        <f t="shared" si="7"/>
        <v>0</v>
      </c>
      <c r="AK41" s="200">
        <f t="shared" si="8"/>
        <v>0</v>
      </c>
      <c r="AL41" s="200">
        <f t="shared" si="8"/>
        <v>0</v>
      </c>
    </row>
    <row r="42" spans="1:38" s="409" customFormat="1" x14ac:dyDescent="0.25">
      <c r="A42" s="14" t="s">
        <v>47</v>
      </c>
      <c r="B42" s="391" t="s">
        <v>677</v>
      </c>
      <c r="C42" s="395">
        <v>0</v>
      </c>
      <c r="D42" s="395">
        <v>0</v>
      </c>
      <c r="E42" s="395">
        <v>0</v>
      </c>
      <c r="F42" s="395">
        <v>0</v>
      </c>
      <c r="G42" s="395">
        <v>0</v>
      </c>
      <c r="H42" s="395">
        <v>0</v>
      </c>
      <c r="I42" s="395">
        <v>0</v>
      </c>
      <c r="J42" s="395">
        <v>0</v>
      </c>
      <c r="K42" s="395">
        <v>0</v>
      </c>
      <c r="L42" s="395">
        <v>0</v>
      </c>
      <c r="M42" s="395">
        <v>0</v>
      </c>
      <c r="N42" s="395">
        <v>0</v>
      </c>
      <c r="O42" s="395">
        <v>0</v>
      </c>
      <c r="P42" s="395">
        <v>0</v>
      </c>
      <c r="Q42" s="395">
        <v>0</v>
      </c>
      <c r="R42" s="395">
        <v>0</v>
      </c>
      <c r="S42" s="395">
        <v>0</v>
      </c>
      <c r="T42" s="395">
        <v>0</v>
      </c>
      <c r="U42" s="395">
        <v>0</v>
      </c>
      <c r="V42" s="395">
        <v>0</v>
      </c>
      <c r="W42" s="395">
        <v>0</v>
      </c>
      <c r="X42" s="395">
        <v>0</v>
      </c>
      <c r="Y42" s="395">
        <v>0</v>
      </c>
      <c r="Z42" s="395">
        <v>0</v>
      </c>
      <c r="AA42" s="395">
        <v>0</v>
      </c>
      <c r="AB42" s="395">
        <v>0</v>
      </c>
      <c r="AC42" s="395">
        <v>0</v>
      </c>
      <c r="AD42" s="395">
        <v>0</v>
      </c>
      <c r="AE42" s="395">
        <v>0</v>
      </c>
      <c r="AF42" s="395">
        <f>D42+K42+R42+Y42</f>
        <v>0</v>
      </c>
      <c r="AG42" s="395">
        <f t="shared" ref="AG42" si="9">E42+L42+S42+Z42</f>
        <v>0</v>
      </c>
      <c r="AH42" s="395">
        <f t="shared" ref="AH42" si="10">F42+M42+T42+AA42</f>
        <v>0</v>
      </c>
      <c r="AI42" s="395">
        <f t="shared" ref="AI42" si="11">G42+N42+U42+AB42</f>
        <v>0</v>
      </c>
      <c r="AJ42" s="395">
        <f t="shared" ref="AJ42" si="12">H42+O42+V42+AC42</f>
        <v>0</v>
      </c>
      <c r="AK42" s="395">
        <f t="shared" ref="AK42" si="13">I42+P42+W42+AD42</f>
        <v>0</v>
      </c>
      <c r="AL42" s="395">
        <f t="shared" ref="AL42" si="14">J42+Q42+X42+AE42</f>
        <v>0</v>
      </c>
    </row>
    <row r="43" spans="1:38" s="409" customFormat="1" x14ac:dyDescent="0.25">
      <c r="A43" s="14" t="s">
        <v>679</v>
      </c>
      <c r="B43" s="391" t="s">
        <v>678</v>
      </c>
      <c r="C43" s="395"/>
      <c r="D43" s="395"/>
      <c r="E43" s="395"/>
      <c r="F43" s="395"/>
      <c r="G43" s="395"/>
      <c r="H43" s="395"/>
      <c r="I43" s="395"/>
      <c r="J43" s="395"/>
      <c r="K43" s="395"/>
      <c r="L43" s="395"/>
      <c r="M43" s="395"/>
      <c r="N43" s="395"/>
      <c r="O43" s="395"/>
      <c r="P43" s="395"/>
      <c r="Q43" s="395"/>
      <c r="R43" s="395"/>
      <c r="S43" s="395"/>
      <c r="T43" s="395"/>
      <c r="U43" s="395"/>
      <c r="V43" s="395"/>
      <c r="W43" s="395"/>
      <c r="X43" s="395"/>
      <c r="Y43" s="395"/>
      <c r="Z43" s="395"/>
      <c r="AA43" s="395"/>
      <c r="AB43" s="395"/>
      <c r="AC43" s="395"/>
      <c r="AD43" s="395"/>
      <c r="AE43" s="395"/>
      <c r="AF43" s="395"/>
      <c r="AG43" s="395"/>
      <c r="AH43" s="395"/>
      <c r="AI43" s="395"/>
      <c r="AJ43" s="395"/>
      <c r="AK43" s="395"/>
      <c r="AL43" s="395"/>
    </row>
    <row r="44" spans="1:38" s="202" customFormat="1" ht="31.5" x14ac:dyDescent="0.25">
      <c r="A44" s="199" t="s">
        <v>115</v>
      </c>
      <c r="B44" s="11" t="s">
        <v>116</v>
      </c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</row>
    <row r="45" spans="1:38" s="198" customFormat="1" ht="31.5" x14ac:dyDescent="0.25">
      <c r="A45" s="196" t="s">
        <v>48</v>
      </c>
      <c r="B45" s="65" t="s">
        <v>49</v>
      </c>
      <c r="C45" s="197">
        <v>0</v>
      </c>
      <c r="D45" s="197">
        <f>D46</f>
        <v>0</v>
      </c>
      <c r="E45" s="197">
        <f t="shared" ref="E45:T45" si="15">E46</f>
        <v>0</v>
      </c>
      <c r="F45" s="197">
        <f t="shared" si="15"/>
        <v>0</v>
      </c>
      <c r="G45" s="197">
        <f t="shared" si="15"/>
        <v>0</v>
      </c>
      <c r="H45" s="197">
        <f t="shared" si="15"/>
        <v>0</v>
      </c>
      <c r="I45" s="197">
        <f t="shared" si="15"/>
        <v>0</v>
      </c>
      <c r="J45" s="197">
        <f t="shared" si="15"/>
        <v>0</v>
      </c>
      <c r="K45" s="197">
        <f t="shared" si="15"/>
        <v>0</v>
      </c>
      <c r="L45" s="197">
        <f t="shared" si="15"/>
        <v>0</v>
      </c>
      <c r="M45" s="197">
        <f t="shared" si="15"/>
        <v>0</v>
      </c>
      <c r="N45" s="197">
        <f t="shared" si="15"/>
        <v>0</v>
      </c>
      <c r="O45" s="197">
        <f t="shared" si="15"/>
        <v>0</v>
      </c>
      <c r="P45" s="197">
        <f t="shared" si="15"/>
        <v>0</v>
      </c>
      <c r="Q45" s="197">
        <f t="shared" si="15"/>
        <v>0</v>
      </c>
      <c r="R45" s="197">
        <f t="shared" si="15"/>
        <v>0</v>
      </c>
      <c r="S45" s="197">
        <f t="shared" si="15"/>
        <v>0</v>
      </c>
      <c r="T45" s="197">
        <f t="shared" si="15"/>
        <v>0</v>
      </c>
      <c r="U45" s="197">
        <f t="shared" ref="U45:AJ45" si="16">U46</f>
        <v>0</v>
      </c>
      <c r="V45" s="197">
        <f t="shared" si="16"/>
        <v>0</v>
      </c>
      <c r="W45" s="197">
        <f t="shared" si="16"/>
        <v>0</v>
      </c>
      <c r="X45" s="197">
        <f t="shared" si="16"/>
        <v>0</v>
      </c>
      <c r="Y45" s="197">
        <f t="shared" si="16"/>
        <v>0</v>
      </c>
      <c r="Z45" s="197">
        <f t="shared" si="16"/>
        <v>0</v>
      </c>
      <c r="AA45" s="197">
        <f t="shared" si="16"/>
        <v>0</v>
      </c>
      <c r="AB45" s="197">
        <f t="shared" si="16"/>
        <v>0</v>
      </c>
      <c r="AC45" s="197">
        <f t="shared" si="16"/>
        <v>0</v>
      </c>
      <c r="AD45" s="197">
        <f t="shared" si="16"/>
        <v>0</v>
      </c>
      <c r="AE45" s="197">
        <f t="shared" si="16"/>
        <v>0</v>
      </c>
      <c r="AF45" s="197">
        <f t="shared" si="16"/>
        <v>0</v>
      </c>
      <c r="AG45" s="197">
        <f t="shared" si="16"/>
        <v>0</v>
      </c>
      <c r="AH45" s="197">
        <f t="shared" si="16"/>
        <v>0</v>
      </c>
      <c r="AI45" s="197">
        <f t="shared" si="16"/>
        <v>0</v>
      </c>
      <c r="AJ45" s="197">
        <f t="shared" si="16"/>
        <v>0</v>
      </c>
      <c r="AK45" s="197">
        <f t="shared" ref="AK45:AL45" si="17">AK46</f>
        <v>0</v>
      </c>
      <c r="AL45" s="197">
        <f t="shared" si="17"/>
        <v>0</v>
      </c>
    </row>
    <row r="46" spans="1:38" s="202" customFormat="1" x14ac:dyDescent="0.25">
      <c r="A46" s="199" t="s">
        <v>75</v>
      </c>
      <c r="B46" s="11" t="s">
        <v>76</v>
      </c>
      <c r="C46" s="200">
        <v>0</v>
      </c>
      <c r="D46" s="200">
        <f t="shared" ref="D46:AL46" si="18">D48</f>
        <v>0</v>
      </c>
      <c r="E46" s="200">
        <f t="shared" si="18"/>
        <v>0</v>
      </c>
      <c r="F46" s="200">
        <f t="shared" si="18"/>
        <v>0</v>
      </c>
      <c r="G46" s="200">
        <f t="shared" si="18"/>
        <v>0</v>
      </c>
      <c r="H46" s="200">
        <f t="shared" si="18"/>
        <v>0</v>
      </c>
      <c r="I46" s="200">
        <f t="shared" si="18"/>
        <v>0</v>
      </c>
      <c r="J46" s="200">
        <f t="shared" si="18"/>
        <v>0</v>
      </c>
      <c r="K46" s="200">
        <f t="shared" si="18"/>
        <v>0</v>
      </c>
      <c r="L46" s="200">
        <f t="shared" si="18"/>
        <v>0</v>
      </c>
      <c r="M46" s="200">
        <f t="shared" si="18"/>
        <v>0</v>
      </c>
      <c r="N46" s="200">
        <f t="shared" si="18"/>
        <v>0</v>
      </c>
      <c r="O46" s="200">
        <f t="shared" si="18"/>
        <v>0</v>
      </c>
      <c r="P46" s="200">
        <f t="shared" si="18"/>
        <v>0</v>
      </c>
      <c r="Q46" s="200">
        <f t="shared" si="18"/>
        <v>0</v>
      </c>
      <c r="R46" s="200">
        <f t="shared" si="18"/>
        <v>0</v>
      </c>
      <c r="S46" s="200">
        <f t="shared" si="18"/>
        <v>0</v>
      </c>
      <c r="T46" s="200">
        <f t="shared" si="18"/>
        <v>0</v>
      </c>
      <c r="U46" s="200">
        <f t="shared" si="18"/>
        <v>0</v>
      </c>
      <c r="V46" s="200">
        <f t="shared" si="18"/>
        <v>0</v>
      </c>
      <c r="W46" s="200">
        <f t="shared" si="18"/>
        <v>0</v>
      </c>
      <c r="X46" s="200">
        <f t="shared" si="18"/>
        <v>0</v>
      </c>
      <c r="Y46" s="200">
        <f t="shared" si="18"/>
        <v>0</v>
      </c>
      <c r="Z46" s="200">
        <f t="shared" si="18"/>
        <v>0</v>
      </c>
      <c r="AA46" s="200">
        <f t="shared" si="18"/>
        <v>0</v>
      </c>
      <c r="AB46" s="200">
        <f t="shared" si="18"/>
        <v>0</v>
      </c>
      <c r="AC46" s="200">
        <f t="shared" si="18"/>
        <v>0</v>
      </c>
      <c r="AD46" s="200">
        <f t="shared" si="18"/>
        <v>0</v>
      </c>
      <c r="AE46" s="200">
        <f t="shared" si="18"/>
        <v>0</v>
      </c>
      <c r="AF46" s="200">
        <f t="shared" si="18"/>
        <v>0</v>
      </c>
      <c r="AG46" s="200">
        <f t="shared" si="18"/>
        <v>0</v>
      </c>
      <c r="AH46" s="200">
        <f t="shared" si="18"/>
        <v>0</v>
      </c>
      <c r="AI46" s="200">
        <f t="shared" si="18"/>
        <v>0</v>
      </c>
      <c r="AJ46" s="200">
        <f t="shared" si="18"/>
        <v>0</v>
      </c>
      <c r="AK46" s="200">
        <f t="shared" si="18"/>
        <v>0</v>
      </c>
      <c r="AL46" s="200">
        <f t="shared" si="18"/>
        <v>0</v>
      </c>
    </row>
    <row r="47" spans="1:38" s="409" customFormat="1" ht="31.5" x14ac:dyDescent="0.25">
      <c r="A47" s="14" t="s">
        <v>77</v>
      </c>
      <c r="B47" s="16" t="s">
        <v>899</v>
      </c>
      <c r="C47" s="395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395"/>
      <c r="T47" s="395"/>
      <c r="U47" s="395"/>
      <c r="V47" s="395"/>
      <c r="W47" s="395"/>
      <c r="X47" s="395"/>
      <c r="Y47" s="395"/>
      <c r="Z47" s="395"/>
      <c r="AA47" s="395"/>
      <c r="AB47" s="395"/>
      <c r="AC47" s="395"/>
      <c r="AD47" s="395"/>
      <c r="AE47" s="395"/>
      <c r="AF47" s="395"/>
      <c r="AG47" s="395"/>
      <c r="AH47" s="395"/>
      <c r="AI47" s="395"/>
      <c r="AJ47" s="395"/>
      <c r="AK47" s="395"/>
      <c r="AL47" s="395"/>
    </row>
    <row r="48" spans="1:38" s="409" customFormat="1" x14ac:dyDescent="0.25">
      <c r="A48" s="14" t="s">
        <v>864</v>
      </c>
      <c r="B48" s="390" t="s">
        <v>78</v>
      </c>
      <c r="C48" s="395">
        <v>0</v>
      </c>
      <c r="D48" s="395">
        <v>0</v>
      </c>
      <c r="E48" s="395">
        <v>0</v>
      </c>
      <c r="F48" s="395">
        <v>0</v>
      </c>
      <c r="G48" s="395">
        <v>0</v>
      </c>
      <c r="H48" s="395">
        <v>0</v>
      </c>
      <c r="I48" s="395">
        <v>0</v>
      </c>
      <c r="J48" s="395">
        <v>0</v>
      </c>
      <c r="K48" s="395">
        <v>0</v>
      </c>
      <c r="L48" s="395">
        <v>0</v>
      </c>
      <c r="M48" s="395">
        <v>0</v>
      </c>
      <c r="N48" s="395">
        <v>0</v>
      </c>
      <c r="O48" s="395">
        <v>0</v>
      </c>
      <c r="P48" s="395">
        <v>0</v>
      </c>
      <c r="Q48" s="395">
        <v>0</v>
      </c>
      <c r="R48" s="395">
        <v>0</v>
      </c>
      <c r="S48" s="395">
        <v>0</v>
      </c>
      <c r="T48" s="395">
        <v>0</v>
      </c>
      <c r="U48" s="395">
        <v>0</v>
      </c>
      <c r="V48" s="395">
        <v>0</v>
      </c>
      <c r="W48" s="395">
        <v>0</v>
      </c>
      <c r="X48" s="395">
        <v>0</v>
      </c>
      <c r="Y48" s="395">
        <v>0</v>
      </c>
      <c r="Z48" s="395">
        <v>0</v>
      </c>
      <c r="AA48" s="395">
        <v>0</v>
      </c>
      <c r="AB48" s="395">
        <v>0</v>
      </c>
      <c r="AC48" s="395">
        <v>0</v>
      </c>
      <c r="AD48" s="395">
        <v>0</v>
      </c>
      <c r="AE48" s="395">
        <v>0</v>
      </c>
      <c r="AF48" s="395">
        <f>D48+K48+R48+Y48</f>
        <v>0</v>
      </c>
      <c r="AG48" s="395">
        <f t="shared" ref="AG48" si="19">E48+L48+S48+Z48</f>
        <v>0</v>
      </c>
      <c r="AH48" s="395">
        <f t="shared" ref="AH48" si="20">F48+M48+T48+AA48</f>
        <v>0</v>
      </c>
      <c r="AI48" s="395">
        <f t="shared" ref="AI48" si="21">G48+N48+U48+AB48</f>
        <v>0</v>
      </c>
      <c r="AJ48" s="395">
        <f t="shared" ref="AJ48" si="22">H48+O48+V48+AC48</f>
        <v>0</v>
      </c>
      <c r="AK48" s="395">
        <f t="shared" ref="AK48" si="23">I48+P48+W48+AD48</f>
        <v>0</v>
      </c>
      <c r="AL48" s="395">
        <f t="shared" ref="AL48" si="24">J48+Q48+X48+AE48</f>
        <v>0</v>
      </c>
    </row>
    <row r="49" spans="1:38" s="202" customFormat="1" ht="31.5" hidden="1" x14ac:dyDescent="0.25">
      <c r="A49" s="199" t="s">
        <v>117</v>
      </c>
      <c r="B49" s="11" t="s">
        <v>118</v>
      </c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  <c r="AJ49" s="200"/>
      <c r="AK49" s="200"/>
      <c r="AL49" s="200"/>
    </row>
    <row r="50" spans="1:38" s="198" customFormat="1" ht="31.5" x14ac:dyDescent="0.25">
      <c r="A50" s="196" t="s">
        <v>119</v>
      </c>
      <c r="B50" s="65" t="s">
        <v>120</v>
      </c>
      <c r="C50" s="197">
        <v>0</v>
      </c>
      <c r="D50" s="197">
        <f>D55</f>
        <v>0</v>
      </c>
      <c r="E50" s="197">
        <f t="shared" ref="E50:AL50" si="25">E55</f>
        <v>0</v>
      </c>
      <c r="F50" s="197">
        <f t="shared" si="25"/>
        <v>0</v>
      </c>
      <c r="G50" s="197">
        <f t="shared" si="25"/>
        <v>0</v>
      </c>
      <c r="H50" s="197">
        <f t="shared" si="25"/>
        <v>0</v>
      </c>
      <c r="I50" s="197">
        <f t="shared" si="25"/>
        <v>0</v>
      </c>
      <c r="J50" s="197">
        <f t="shared" si="25"/>
        <v>0</v>
      </c>
      <c r="K50" s="197">
        <f t="shared" si="25"/>
        <v>0</v>
      </c>
      <c r="L50" s="197">
        <f t="shared" si="25"/>
        <v>0</v>
      </c>
      <c r="M50" s="197">
        <f t="shared" si="25"/>
        <v>0</v>
      </c>
      <c r="N50" s="197">
        <f t="shared" si="25"/>
        <v>0</v>
      </c>
      <c r="O50" s="197">
        <f t="shared" si="25"/>
        <v>0</v>
      </c>
      <c r="P50" s="197">
        <f t="shared" si="25"/>
        <v>0</v>
      </c>
      <c r="Q50" s="197">
        <f t="shared" si="25"/>
        <v>0</v>
      </c>
      <c r="R50" s="197">
        <f t="shared" si="25"/>
        <v>0</v>
      </c>
      <c r="S50" s="197">
        <f t="shared" si="25"/>
        <v>0</v>
      </c>
      <c r="T50" s="197">
        <f t="shared" si="25"/>
        <v>0</v>
      </c>
      <c r="U50" s="197">
        <f t="shared" si="25"/>
        <v>0</v>
      </c>
      <c r="V50" s="197">
        <f t="shared" si="25"/>
        <v>0</v>
      </c>
      <c r="W50" s="197">
        <f t="shared" si="25"/>
        <v>0</v>
      </c>
      <c r="X50" s="197">
        <f t="shared" si="25"/>
        <v>0</v>
      </c>
      <c r="Y50" s="197">
        <f t="shared" si="25"/>
        <v>0</v>
      </c>
      <c r="Z50" s="197">
        <f t="shared" si="25"/>
        <v>0</v>
      </c>
      <c r="AA50" s="197">
        <f t="shared" si="25"/>
        <v>0</v>
      </c>
      <c r="AB50" s="197">
        <f t="shared" si="25"/>
        <v>0</v>
      </c>
      <c r="AC50" s="197">
        <f t="shared" si="25"/>
        <v>0</v>
      </c>
      <c r="AD50" s="197">
        <f t="shared" si="25"/>
        <v>0</v>
      </c>
      <c r="AE50" s="197">
        <f t="shared" si="25"/>
        <v>0</v>
      </c>
      <c r="AF50" s="197">
        <f t="shared" si="25"/>
        <v>0</v>
      </c>
      <c r="AG50" s="197">
        <f t="shared" si="25"/>
        <v>0</v>
      </c>
      <c r="AH50" s="197">
        <f t="shared" si="25"/>
        <v>0</v>
      </c>
      <c r="AI50" s="197">
        <f t="shared" si="25"/>
        <v>0</v>
      </c>
      <c r="AJ50" s="197">
        <f t="shared" si="25"/>
        <v>0</v>
      </c>
      <c r="AK50" s="197">
        <f t="shared" si="25"/>
        <v>0</v>
      </c>
      <c r="AL50" s="197">
        <f t="shared" si="25"/>
        <v>0</v>
      </c>
    </row>
    <row r="51" spans="1:38" s="202" customFormat="1" ht="31.5" hidden="1" outlineLevel="1" x14ac:dyDescent="0.25">
      <c r="A51" s="199" t="s">
        <v>121</v>
      </c>
      <c r="B51" s="11" t="s">
        <v>122</v>
      </c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</row>
    <row r="52" spans="1:38" s="202" customFormat="1" ht="31.5" hidden="1" outlineLevel="1" x14ac:dyDescent="0.25">
      <c r="A52" s="199" t="s">
        <v>123</v>
      </c>
      <c r="B52" s="11" t="s">
        <v>50</v>
      </c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</row>
    <row r="53" spans="1:38" s="202" customFormat="1" hidden="1" outlineLevel="1" x14ac:dyDescent="0.25">
      <c r="A53" s="199" t="s">
        <v>51</v>
      </c>
      <c r="B53" s="11" t="s">
        <v>52</v>
      </c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200"/>
      <c r="AK53" s="200"/>
      <c r="AL53" s="200"/>
    </row>
    <row r="54" spans="1:38" s="202" customFormat="1" ht="31.5" hidden="1" outlineLevel="1" x14ac:dyDescent="0.25">
      <c r="A54" s="199" t="s">
        <v>53</v>
      </c>
      <c r="B54" s="11" t="s">
        <v>54</v>
      </c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</row>
    <row r="55" spans="1:38" s="202" customFormat="1" ht="31.5" collapsed="1" x14ac:dyDescent="0.25">
      <c r="A55" s="199" t="s">
        <v>55</v>
      </c>
      <c r="B55" s="11" t="s">
        <v>56</v>
      </c>
      <c r="C55" s="200">
        <v>0</v>
      </c>
      <c r="D55" s="200">
        <f>D56</f>
        <v>0</v>
      </c>
      <c r="E55" s="200">
        <f t="shared" ref="E55:AL55" si="26">E56</f>
        <v>0</v>
      </c>
      <c r="F55" s="200">
        <f t="shared" si="26"/>
        <v>0</v>
      </c>
      <c r="G55" s="200">
        <f t="shared" si="26"/>
        <v>0</v>
      </c>
      <c r="H55" s="200">
        <f t="shared" si="26"/>
        <v>0</v>
      </c>
      <c r="I55" s="200">
        <f t="shared" si="26"/>
        <v>0</v>
      </c>
      <c r="J55" s="200">
        <f t="shared" si="26"/>
        <v>0</v>
      </c>
      <c r="K55" s="200">
        <f t="shared" si="26"/>
        <v>0</v>
      </c>
      <c r="L55" s="200">
        <f t="shared" si="26"/>
        <v>0</v>
      </c>
      <c r="M55" s="200">
        <f t="shared" si="26"/>
        <v>0</v>
      </c>
      <c r="N55" s="200">
        <f t="shared" si="26"/>
        <v>0</v>
      </c>
      <c r="O55" s="200">
        <f t="shared" si="26"/>
        <v>0</v>
      </c>
      <c r="P55" s="200">
        <f t="shared" si="26"/>
        <v>0</v>
      </c>
      <c r="Q55" s="200">
        <f t="shared" si="26"/>
        <v>0</v>
      </c>
      <c r="R55" s="200">
        <f t="shared" si="26"/>
        <v>0</v>
      </c>
      <c r="S55" s="200">
        <f t="shared" si="26"/>
        <v>0</v>
      </c>
      <c r="T55" s="200">
        <f t="shared" si="26"/>
        <v>0</v>
      </c>
      <c r="U55" s="200">
        <f t="shared" si="26"/>
        <v>0</v>
      </c>
      <c r="V55" s="200">
        <f t="shared" si="26"/>
        <v>0</v>
      </c>
      <c r="W55" s="200">
        <f t="shared" si="26"/>
        <v>0</v>
      </c>
      <c r="X55" s="200">
        <f t="shared" si="26"/>
        <v>0</v>
      </c>
      <c r="Y55" s="200">
        <f t="shared" si="26"/>
        <v>0</v>
      </c>
      <c r="Z55" s="200">
        <f t="shared" si="26"/>
        <v>0</v>
      </c>
      <c r="AA55" s="200">
        <f t="shared" si="26"/>
        <v>0</v>
      </c>
      <c r="AB55" s="200">
        <f t="shared" si="26"/>
        <v>0</v>
      </c>
      <c r="AC55" s="200">
        <f t="shared" si="26"/>
        <v>0</v>
      </c>
      <c r="AD55" s="200">
        <f t="shared" si="26"/>
        <v>0</v>
      </c>
      <c r="AE55" s="200">
        <f t="shared" si="26"/>
        <v>0</v>
      </c>
      <c r="AF55" s="200">
        <f t="shared" si="26"/>
        <v>0</v>
      </c>
      <c r="AG55" s="200">
        <f t="shared" si="26"/>
        <v>0</v>
      </c>
      <c r="AH55" s="200">
        <f t="shared" si="26"/>
        <v>0</v>
      </c>
      <c r="AI55" s="200">
        <f t="shared" si="26"/>
        <v>0</v>
      </c>
      <c r="AJ55" s="200">
        <f t="shared" si="26"/>
        <v>0</v>
      </c>
      <c r="AK55" s="200">
        <f t="shared" si="26"/>
        <v>0</v>
      </c>
      <c r="AL55" s="200">
        <f t="shared" si="26"/>
        <v>0</v>
      </c>
    </row>
    <row r="56" spans="1:38" s="409" customFormat="1" x14ac:dyDescent="0.25">
      <c r="A56" s="199"/>
      <c r="B56" s="11"/>
      <c r="C56" s="395"/>
      <c r="D56" s="395"/>
      <c r="E56" s="395"/>
      <c r="F56" s="395"/>
      <c r="G56" s="395"/>
      <c r="H56" s="395"/>
      <c r="I56" s="395"/>
      <c r="J56" s="395"/>
      <c r="K56" s="395"/>
      <c r="L56" s="395"/>
      <c r="M56" s="395"/>
      <c r="N56" s="395"/>
      <c r="O56" s="395"/>
      <c r="P56" s="395"/>
      <c r="Q56" s="395"/>
      <c r="R56" s="395"/>
      <c r="S56" s="395"/>
      <c r="T56" s="395"/>
      <c r="U56" s="395"/>
      <c r="V56" s="395"/>
      <c r="W56" s="395"/>
      <c r="X56" s="395"/>
      <c r="Y56" s="395"/>
      <c r="Z56" s="395"/>
      <c r="AA56" s="395"/>
      <c r="AB56" s="395"/>
      <c r="AC56" s="395"/>
      <c r="AD56" s="395"/>
      <c r="AE56" s="395"/>
      <c r="AF56" s="395"/>
      <c r="AG56" s="395"/>
      <c r="AH56" s="395"/>
      <c r="AI56" s="395"/>
      <c r="AJ56" s="395"/>
      <c r="AK56" s="395"/>
      <c r="AL56" s="395"/>
    </row>
    <row r="57" spans="1:38" s="135" customFormat="1" ht="31.5" hidden="1" outlineLevel="1" x14ac:dyDescent="0.25">
      <c r="A57" s="14" t="s">
        <v>57</v>
      </c>
      <c r="B57" s="11" t="s">
        <v>58</v>
      </c>
      <c r="C57" s="206"/>
      <c r="D57" s="206"/>
      <c r="E57" s="207"/>
      <c r="F57" s="207"/>
      <c r="G57" s="206"/>
      <c r="H57" s="208"/>
      <c r="I57" s="208"/>
      <c r="J57" s="209"/>
      <c r="K57" s="206"/>
      <c r="L57" s="206"/>
      <c r="M57" s="210"/>
      <c r="N57" s="206"/>
      <c r="O57" s="206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8"/>
      <c r="AE57" s="208"/>
      <c r="AF57" s="208"/>
      <c r="AG57" s="208"/>
      <c r="AH57" s="208"/>
      <c r="AI57" s="208"/>
      <c r="AJ57" s="208"/>
      <c r="AK57" s="208"/>
    </row>
    <row r="58" spans="1:38" ht="31.5" hidden="1" outlineLevel="1" x14ac:dyDescent="0.25">
      <c r="A58" s="60" t="s">
        <v>59</v>
      </c>
      <c r="B58" s="61" t="s">
        <v>60</v>
      </c>
      <c r="C58" s="56"/>
      <c r="D58" s="56"/>
      <c r="E58" s="62"/>
      <c r="F58" s="62"/>
      <c r="G58" s="56"/>
      <c r="H58" s="56"/>
      <c r="I58" s="56"/>
      <c r="J58" s="63"/>
      <c r="K58" s="56"/>
      <c r="L58" s="56"/>
      <c r="M58" s="63"/>
      <c r="N58" s="56"/>
      <c r="O58" s="56"/>
      <c r="P58" s="56"/>
      <c r="Q58" s="56"/>
      <c r="R58" s="56"/>
      <c r="S58" s="56"/>
    </row>
    <row r="59" spans="1:38" ht="31.5" hidden="1" outlineLevel="1" x14ac:dyDescent="0.25">
      <c r="A59" s="14" t="s">
        <v>61</v>
      </c>
      <c r="B59" s="16" t="s">
        <v>62</v>
      </c>
      <c r="C59" s="17"/>
      <c r="D59" s="17"/>
      <c r="E59" s="47"/>
      <c r="F59" s="47"/>
      <c r="G59" s="17"/>
      <c r="H59" s="17"/>
      <c r="I59" s="17"/>
      <c r="J59" s="52"/>
      <c r="K59" s="17"/>
      <c r="L59" s="17"/>
      <c r="M59" s="52"/>
      <c r="N59" s="17"/>
      <c r="O59" s="17"/>
      <c r="P59" s="17"/>
      <c r="Q59" s="17"/>
      <c r="R59" s="17"/>
      <c r="S59" s="17"/>
    </row>
    <row r="60" spans="1:38" s="25" customFormat="1" ht="31.5" hidden="1" outlineLevel="1" x14ac:dyDescent="0.25">
      <c r="A60" s="22" t="s">
        <v>63</v>
      </c>
      <c r="B60" s="23" t="s">
        <v>64</v>
      </c>
      <c r="C60" s="24"/>
      <c r="D60" s="24"/>
      <c r="E60" s="48"/>
      <c r="F60" s="48"/>
      <c r="G60" s="24"/>
      <c r="H60" s="24"/>
      <c r="I60" s="24"/>
      <c r="J60" s="53"/>
      <c r="K60" s="24"/>
      <c r="L60" s="24"/>
      <c r="M60" s="53"/>
      <c r="N60" s="24"/>
      <c r="O60" s="24"/>
      <c r="P60" s="24"/>
      <c r="Q60" s="24"/>
      <c r="R60" s="24"/>
      <c r="S60" s="24"/>
    </row>
    <row r="61" spans="1:38" hidden="1" outlineLevel="1" x14ac:dyDescent="0.25">
      <c r="A61" s="14" t="s">
        <v>65</v>
      </c>
      <c r="B61" s="16" t="s">
        <v>66</v>
      </c>
      <c r="C61" s="17"/>
      <c r="D61" s="17"/>
      <c r="E61" s="47"/>
      <c r="F61" s="47"/>
      <c r="G61" s="17"/>
      <c r="H61" s="17"/>
      <c r="I61" s="17"/>
      <c r="J61" s="52"/>
      <c r="K61" s="17"/>
      <c r="L61" s="17"/>
      <c r="M61" s="52"/>
      <c r="N61" s="17"/>
      <c r="O61" s="17"/>
      <c r="P61" s="17"/>
      <c r="Q61" s="17"/>
      <c r="R61" s="17"/>
      <c r="S61" s="17"/>
    </row>
    <row r="62" spans="1:38" ht="31.5" hidden="1" outlineLevel="1" x14ac:dyDescent="0.25">
      <c r="A62" s="14" t="s">
        <v>67</v>
      </c>
      <c r="B62" s="16" t="s">
        <v>68</v>
      </c>
      <c r="C62" s="17"/>
      <c r="D62" s="17"/>
      <c r="E62" s="47"/>
      <c r="F62" s="47"/>
      <c r="G62" s="17"/>
      <c r="H62" s="17"/>
      <c r="I62" s="17"/>
      <c r="J62" s="52"/>
      <c r="K62" s="17"/>
      <c r="L62" s="17"/>
      <c r="M62" s="52"/>
      <c r="N62" s="17"/>
      <c r="O62" s="17"/>
      <c r="P62" s="17"/>
      <c r="Q62" s="17"/>
      <c r="R62" s="17"/>
      <c r="S62" s="17"/>
    </row>
    <row r="63" spans="1:38" s="28" customFormat="1" ht="47.25" hidden="1" outlineLevel="1" collapsed="1" x14ac:dyDescent="0.25">
      <c r="A63" s="20" t="s">
        <v>69</v>
      </c>
      <c r="B63" s="32" t="s">
        <v>70</v>
      </c>
      <c r="C63" s="27"/>
      <c r="D63" s="27"/>
      <c r="E63" s="49"/>
      <c r="F63" s="49"/>
      <c r="G63" s="27"/>
      <c r="H63" s="27"/>
      <c r="I63" s="27"/>
      <c r="J63" s="54"/>
      <c r="K63" s="27"/>
      <c r="L63" s="27"/>
      <c r="M63" s="54"/>
      <c r="N63" s="27"/>
      <c r="O63" s="27"/>
      <c r="P63" s="27"/>
      <c r="Q63" s="27"/>
      <c r="R63" s="27"/>
      <c r="S63" s="27"/>
    </row>
    <row r="64" spans="1:38" s="25" customFormat="1" ht="31.5" hidden="1" outlineLevel="1" x14ac:dyDescent="0.25">
      <c r="A64" s="22" t="s">
        <v>71</v>
      </c>
      <c r="B64" s="23" t="s">
        <v>72</v>
      </c>
      <c r="C64" s="24"/>
      <c r="D64" s="24"/>
      <c r="E64" s="48"/>
      <c r="F64" s="48"/>
      <c r="G64" s="24"/>
      <c r="H64" s="24"/>
      <c r="I64" s="24"/>
      <c r="J64" s="53"/>
      <c r="K64" s="24"/>
      <c r="L64" s="24"/>
      <c r="M64" s="53"/>
      <c r="N64" s="24"/>
      <c r="O64" s="24"/>
      <c r="P64" s="24"/>
      <c r="Q64" s="24"/>
      <c r="R64" s="24"/>
      <c r="S64" s="24"/>
    </row>
    <row r="65" spans="1:38" s="25" customFormat="1" ht="31.5" hidden="1" outlineLevel="1" x14ac:dyDescent="0.25">
      <c r="A65" s="323" t="s">
        <v>73</v>
      </c>
      <c r="B65" s="324" t="s">
        <v>74</v>
      </c>
      <c r="C65" s="325"/>
      <c r="D65" s="325"/>
      <c r="E65" s="326"/>
      <c r="F65" s="326"/>
      <c r="G65" s="325"/>
      <c r="H65" s="325"/>
      <c r="I65" s="325"/>
      <c r="J65" s="327"/>
      <c r="K65" s="325"/>
      <c r="L65" s="325"/>
      <c r="M65" s="327"/>
      <c r="N65" s="325"/>
      <c r="O65" s="325"/>
      <c r="P65" s="325"/>
      <c r="Q65" s="325"/>
      <c r="R65" s="325"/>
      <c r="S65" s="325"/>
    </row>
    <row r="66" spans="1:38" s="331" customFormat="1" collapsed="1" x14ac:dyDescent="0.25">
      <c r="A66" s="20" t="s">
        <v>680</v>
      </c>
      <c r="B66" s="284" t="s">
        <v>681</v>
      </c>
      <c r="C66" s="328"/>
      <c r="D66" s="328"/>
      <c r="E66" s="329"/>
      <c r="F66" s="329"/>
      <c r="G66" s="328"/>
      <c r="H66" s="328"/>
      <c r="I66" s="328"/>
      <c r="J66" s="330"/>
      <c r="K66" s="328"/>
      <c r="L66" s="328"/>
      <c r="M66" s="330"/>
      <c r="N66" s="328"/>
      <c r="O66" s="328"/>
      <c r="P66" s="328"/>
      <c r="Q66" s="328"/>
      <c r="R66" s="328"/>
      <c r="S66" s="328"/>
      <c r="T66" s="328"/>
      <c r="U66" s="328"/>
      <c r="V66" s="328"/>
      <c r="W66" s="328"/>
      <c r="X66" s="328"/>
      <c r="Y66" s="328"/>
      <c r="Z66" s="328"/>
      <c r="AA66" s="328"/>
      <c r="AB66" s="328"/>
      <c r="AC66" s="328"/>
      <c r="AD66" s="328"/>
      <c r="AE66" s="328"/>
      <c r="AF66" s="328"/>
      <c r="AG66" s="328"/>
      <c r="AH66" s="328"/>
      <c r="AI66" s="328"/>
      <c r="AJ66" s="328"/>
      <c r="AK66" s="328"/>
      <c r="AL66" s="328"/>
    </row>
    <row r="67" spans="1:38" s="389" customFormat="1" ht="31.5" x14ac:dyDescent="0.25">
      <c r="A67" s="385" t="s">
        <v>682</v>
      </c>
      <c r="B67" s="405" t="s">
        <v>683</v>
      </c>
      <c r="C67" s="404"/>
      <c r="D67" s="404"/>
      <c r="E67" s="418"/>
      <c r="F67" s="418"/>
      <c r="G67" s="404"/>
      <c r="H67" s="404"/>
      <c r="I67" s="404"/>
      <c r="J67" s="411"/>
      <c r="K67" s="404"/>
      <c r="L67" s="404"/>
      <c r="M67" s="411"/>
      <c r="N67" s="404"/>
      <c r="O67" s="404"/>
      <c r="P67" s="404"/>
      <c r="Q67" s="404"/>
      <c r="R67" s="404"/>
      <c r="S67" s="404"/>
      <c r="T67" s="404"/>
      <c r="U67" s="404"/>
      <c r="V67" s="404"/>
      <c r="W67" s="404"/>
      <c r="X67" s="404"/>
      <c r="Y67" s="404"/>
      <c r="Z67" s="404"/>
      <c r="AA67" s="404"/>
      <c r="AB67" s="404"/>
      <c r="AC67" s="404"/>
      <c r="AD67" s="404"/>
      <c r="AE67" s="404"/>
      <c r="AF67" s="404"/>
      <c r="AG67" s="404"/>
      <c r="AH67" s="404"/>
      <c r="AI67" s="404"/>
      <c r="AJ67" s="404"/>
      <c r="AK67" s="404"/>
      <c r="AL67" s="404"/>
    </row>
    <row r="70" spans="1:38" ht="18.75" x14ac:dyDescent="0.25">
      <c r="B70" s="296" t="s">
        <v>79</v>
      </c>
      <c r="C70" s="297"/>
      <c r="D70" s="297"/>
      <c r="E70" s="297" t="s">
        <v>80</v>
      </c>
    </row>
    <row r="71" spans="1:38" ht="18.75" x14ac:dyDescent="0.25">
      <c r="B71" s="296"/>
      <c r="C71" s="297"/>
      <c r="D71" s="297"/>
      <c r="E71" s="297"/>
    </row>
    <row r="72" spans="1:38" ht="18.75" x14ac:dyDescent="0.25">
      <c r="B72" s="296"/>
      <c r="C72" s="297"/>
      <c r="D72" s="297"/>
      <c r="E72" s="297"/>
    </row>
    <row r="75" spans="1:38" s="41" customFormat="1" x14ac:dyDescent="0.25">
      <c r="A75" s="613" t="s">
        <v>213</v>
      </c>
      <c r="B75" s="613"/>
      <c r="C75" s="613"/>
      <c r="D75" s="613"/>
      <c r="E75" s="613"/>
      <c r="F75" s="613"/>
      <c r="G75" s="613"/>
      <c r="H75" s="613"/>
      <c r="I75" s="613"/>
      <c r="J75" s="613"/>
      <c r="K75" s="613"/>
      <c r="L75" s="613"/>
      <c r="M75" s="613"/>
      <c r="N75" s="613"/>
      <c r="O75" s="613"/>
      <c r="P75" s="613"/>
      <c r="Q75" s="137"/>
      <c r="R75" s="162"/>
      <c r="S75" s="162"/>
      <c r="T75" s="162"/>
      <c r="U75" s="162"/>
      <c r="Y75" s="139"/>
      <c r="Z75" s="139"/>
      <c r="AA75" s="139"/>
      <c r="AB75" s="139"/>
      <c r="AC75" s="139"/>
      <c r="AD75" s="139"/>
      <c r="AE75" s="139"/>
      <c r="AF75" s="139"/>
      <c r="AG75" s="139"/>
    </row>
    <row r="76" spans="1:38" s="41" customFormat="1" x14ac:dyDescent="0.25">
      <c r="A76" s="596" t="s">
        <v>214</v>
      </c>
      <c r="B76" s="596"/>
      <c r="C76" s="596"/>
      <c r="D76" s="596"/>
      <c r="E76" s="596"/>
      <c r="F76" s="596"/>
      <c r="G76" s="596"/>
      <c r="H76" s="596"/>
      <c r="I76" s="596"/>
      <c r="J76" s="596"/>
      <c r="K76" s="596"/>
      <c r="L76" s="596"/>
      <c r="M76" s="596"/>
      <c r="N76" s="596"/>
      <c r="O76" s="596"/>
      <c r="P76" s="596"/>
      <c r="Q76" s="140"/>
      <c r="R76" s="163"/>
      <c r="S76" s="163"/>
      <c r="T76" s="163"/>
      <c r="U76" s="163"/>
      <c r="Y76" s="139"/>
      <c r="Z76" s="139"/>
      <c r="AA76" s="139"/>
      <c r="AB76" s="139"/>
      <c r="AC76" s="139"/>
      <c r="AD76" s="139"/>
      <c r="AE76" s="139"/>
      <c r="AF76" s="139"/>
      <c r="AG76" s="139"/>
    </row>
    <row r="77" spans="1:38" s="41" customFormat="1" x14ac:dyDescent="0.25">
      <c r="A77" s="596" t="s">
        <v>215</v>
      </c>
      <c r="B77" s="596"/>
      <c r="C77" s="596"/>
      <c r="D77" s="596"/>
      <c r="E77" s="596"/>
      <c r="F77" s="596"/>
      <c r="G77" s="596"/>
      <c r="H77" s="596"/>
      <c r="I77" s="596"/>
      <c r="J77" s="596"/>
      <c r="K77" s="596"/>
      <c r="L77" s="596"/>
      <c r="M77" s="596"/>
      <c r="N77" s="596"/>
      <c r="O77" s="596"/>
      <c r="P77" s="596"/>
      <c r="Q77" s="140"/>
      <c r="R77" s="163"/>
      <c r="S77" s="163"/>
      <c r="T77" s="163"/>
      <c r="U77" s="163"/>
      <c r="Y77" s="139"/>
      <c r="Z77" s="139"/>
      <c r="AA77" s="139"/>
      <c r="AB77" s="139"/>
      <c r="AC77" s="139"/>
      <c r="AD77" s="139"/>
      <c r="AE77" s="139"/>
      <c r="AF77" s="139"/>
      <c r="AG77" s="139"/>
    </row>
    <row r="78" spans="1:38" s="41" customFormat="1" x14ac:dyDescent="0.25">
      <c r="A78" s="596" t="s">
        <v>216</v>
      </c>
      <c r="B78" s="596"/>
      <c r="C78" s="596"/>
      <c r="D78" s="596"/>
      <c r="E78" s="596"/>
      <c r="F78" s="596"/>
      <c r="G78" s="596"/>
      <c r="H78" s="596"/>
      <c r="I78" s="596"/>
      <c r="J78" s="596"/>
      <c r="K78" s="596"/>
      <c r="L78" s="596"/>
      <c r="M78" s="596"/>
      <c r="N78" s="596"/>
      <c r="O78" s="596"/>
      <c r="P78" s="596"/>
      <c r="Q78" s="140"/>
      <c r="R78" s="163"/>
      <c r="S78" s="163"/>
      <c r="T78" s="163"/>
      <c r="U78" s="163"/>
      <c r="Y78" s="139"/>
      <c r="Z78" s="139"/>
      <c r="AA78" s="139"/>
      <c r="AB78" s="139"/>
      <c r="AC78" s="139"/>
      <c r="AD78" s="139"/>
      <c r="AE78" s="139"/>
      <c r="AF78" s="139"/>
      <c r="AG78" s="139"/>
    </row>
  </sheetData>
  <mergeCells count="26">
    <mergeCell ref="A75:P75"/>
    <mergeCell ref="A76:P76"/>
    <mergeCell ref="A77:P77"/>
    <mergeCell ref="A78:P78"/>
    <mergeCell ref="A1:AL1"/>
    <mergeCell ref="A2:AL2"/>
    <mergeCell ref="A4:AL4"/>
    <mergeCell ref="A5:AL5"/>
    <mergeCell ref="A7:AL7"/>
    <mergeCell ref="A9:AL9"/>
    <mergeCell ref="A10:AL10"/>
    <mergeCell ref="A11:AL11"/>
    <mergeCell ref="A12:A15"/>
    <mergeCell ref="B12:B15"/>
    <mergeCell ref="C12:C15"/>
    <mergeCell ref="D12:AL12"/>
    <mergeCell ref="D13:J13"/>
    <mergeCell ref="K13:Q13"/>
    <mergeCell ref="R13:X13"/>
    <mergeCell ref="Y13:AE13"/>
    <mergeCell ref="AF13:AL13"/>
    <mergeCell ref="E14:J14"/>
    <mergeCell ref="L14:Q14"/>
    <mergeCell ref="S14:X14"/>
    <mergeCell ref="Z14:AE14"/>
    <mergeCell ref="AG14:AL14"/>
  </mergeCells>
  <pageMargins left="0.7" right="0.7" top="0.75" bottom="0.75" header="0.3" footer="0.3"/>
  <pageSetup paperSize="8" scale="4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79"/>
  <sheetViews>
    <sheetView topLeftCell="A10" zoomScale="70" zoomScaleNormal="70" workbookViewId="0">
      <selection activeCell="B42" sqref="B42:B43"/>
    </sheetView>
  </sheetViews>
  <sheetFormatPr defaultColWidth="8.85546875" defaultRowHeight="15.75" outlineLevelRow="1" x14ac:dyDescent="0.25"/>
  <cols>
    <col min="1" max="1" width="10" style="15" customWidth="1"/>
    <col min="2" max="2" width="75.42578125" customWidth="1"/>
    <col min="3" max="3" width="19.28515625" bestFit="1" customWidth="1"/>
    <col min="4" max="4" width="17.85546875" customWidth="1"/>
    <col min="5" max="6" width="8.42578125" style="50" bestFit="1" customWidth="1"/>
    <col min="7" max="9" width="6.28515625" bestFit="1" customWidth="1"/>
    <col min="10" max="10" width="6.28515625" customWidth="1"/>
    <col min="11" max="11" width="6.28515625" style="55" bestFit="1" customWidth="1"/>
    <col min="12" max="12" width="18.85546875" customWidth="1"/>
    <col min="13" max="13" width="9.7109375" bestFit="1" customWidth="1"/>
    <col min="14" max="14" width="9" style="55" customWidth="1"/>
    <col min="15" max="15" width="6.28515625" bestFit="1" customWidth="1"/>
    <col min="16" max="16" width="8.42578125" bestFit="1" customWidth="1"/>
    <col min="17" max="17" width="6.28515625" bestFit="1" customWidth="1"/>
    <col min="18" max="18" width="6.28515625" customWidth="1"/>
    <col min="19" max="19" width="8.42578125" bestFit="1" customWidth="1"/>
    <col min="20" max="20" width="17.28515625" customWidth="1"/>
    <col min="21" max="21" width="8.42578125" bestFit="1" customWidth="1"/>
    <col min="22" max="25" width="6.28515625" bestFit="1" customWidth="1"/>
    <col min="26" max="26" width="6.28515625" customWidth="1"/>
    <col min="27" max="27" width="6.28515625" bestFit="1" customWidth="1"/>
    <col min="28" max="28" width="18.28515625" customWidth="1"/>
    <col min="29" max="29" width="7.28515625" bestFit="1" customWidth="1"/>
    <col min="30" max="33" width="6.28515625" bestFit="1" customWidth="1"/>
    <col min="34" max="34" width="6.28515625" customWidth="1"/>
    <col min="35" max="35" width="6.28515625" bestFit="1" customWidth="1"/>
    <col min="36" max="36" width="19" customWidth="1"/>
    <col min="37" max="37" width="10" customWidth="1"/>
    <col min="38" max="38" width="8.42578125" bestFit="1" customWidth="1"/>
    <col min="39" max="39" width="5.7109375" bestFit="1" customWidth="1"/>
    <col min="40" max="40" width="8.42578125" customWidth="1"/>
    <col min="41" max="41" width="5.7109375" bestFit="1" customWidth="1"/>
    <col min="42" max="42" width="6.28515625" customWidth="1"/>
    <col min="43" max="43" width="6.85546875" customWidth="1"/>
  </cols>
  <sheetData>
    <row r="1" spans="1:43" s="41" customFormat="1" ht="18.75" x14ac:dyDescent="0.3">
      <c r="A1" s="630" t="s">
        <v>329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  <c r="O1" s="630"/>
      <c r="P1" s="630"/>
      <c r="Q1" s="630"/>
      <c r="R1" s="630"/>
      <c r="S1" s="630"/>
      <c r="T1" s="630"/>
      <c r="U1" s="630"/>
      <c r="V1" s="630"/>
      <c r="W1" s="630"/>
      <c r="X1" s="630"/>
      <c r="Y1" s="630"/>
      <c r="Z1" s="630"/>
      <c r="AA1" s="630"/>
      <c r="AB1" s="630"/>
      <c r="AC1" s="630"/>
      <c r="AD1" s="630"/>
      <c r="AE1" s="630"/>
      <c r="AF1" s="630"/>
      <c r="AG1" s="630"/>
      <c r="AH1" s="630"/>
      <c r="AI1" s="630"/>
      <c r="AJ1" s="630"/>
      <c r="AK1" s="630"/>
      <c r="AL1" s="630"/>
      <c r="AM1" s="630"/>
      <c r="AN1" s="630"/>
      <c r="AO1" s="630"/>
      <c r="AP1" s="630"/>
      <c r="AQ1" s="630"/>
    </row>
    <row r="2" spans="1:43" s="41" customFormat="1" ht="18.75" x14ac:dyDescent="0.3">
      <c r="A2" s="590" t="s">
        <v>372</v>
      </c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  <c r="P2" s="590"/>
      <c r="Q2" s="590"/>
      <c r="R2" s="590"/>
      <c r="S2" s="590"/>
      <c r="T2" s="590"/>
      <c r="U2" s="590"/>
      <c r="V2" s="590"/>
      <c r="W2" s="590"/>
      <c r="X2" s="590"/>
      <c r="Y2" s="590"/>
      <c r="Z2" s="590"/>
      <c r="AA2" s="590"/>
      <c r="AB2" s="590"/>
      <c r="AC2" s="590"/>
      <c r="AD2" s="590"/>
      <c r="AE2" s="590"/>
      <c r="AF2" s="590"/>
      <c r="AG2" s="590"/>
      <c r="AH2" s="590"/>
      <c r="AI2" s="590"/>
      <c r="AJ2" s="590"/>
      <c r="AK2" s="590"/>
      <c r="AL2" s="590"/>
      <c r="AM2" s="590"/>
      <c r="AN2" s="590"/>
      <c r="AO2" s="590"/>
      <c r="AP2" s="590"/>
      <c r="AQ2" s="590"/>
    </row>
    <row r="3" spans="1:43" s="41" customFormat="1" x14ac:dyDescent="0.25">
      <c r="A3" s="167"/>
      <c r="B3" s="167"/>
      <c r="C3" s="167"/>
      <c r="D3" s="167"/>
      <c r="E3" s="167"/>
      <c r="F3" s="167"/>
      <c r="G3" s="167"/>
      <c r="H3" s="167"/>
      <c r="I3" s="167"/>
      <c r="J3" s="320"/>
      <c r="K3" s="167"/>
      <c r="L3" s="167"/>
      <c r="M3" s="167"/>
      <c r="N3" s="167"/>
      <c r="O3" s="167"/>
      <c r="P3" s="167"/>
      <c r="Q3" s="167"/>
      <c r="R3" s="320"/>
      <c r="S3" s="167"/>
      <c r="T3" s="167"/>
      <c r="U3" s="167"/>
      <c r="V3" s="167"/>
      <c r="W3" s="167"/>
      <c r="X3" s="167"/>
      <c r="Y3" s="167"/>
      <c r="Z3" s="320"/>
      <c r="AA3" s="167"/>
      <c r="AB3" s="167"/>
      <c r="AC3" s="167"/>
      <c r="AD3" s="167"/>
      <c r="AE3" s="167"/>
      <c r="AF3" s="167"/>
      <c r="AG3" s="167"/>
      <c r="AH3" s="320"/>
      <c r="AI3" s="167"/>
      <c r="AJ3" s="167"/>
      <c r="AK3" s="167"/>
      <c r="AL3" s="167"/>
      <c r="AM3" s="167"/>
      <c r="AN3" s="167"/>
      <c r="AO3" s="167"/>
      <c r="AP3" s="320"/>
      <c r="AQ3" s="167"/>
    </row>
    <row r="4" spans="1:43" s="41" customFormat="1" ht="18.75" x14ac:dyDescent="0.25">
      <c r="A4" s="588" t="s">
        <v>128</v>
      </c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  <c r="V4" s="588"/>
      <c r="W4" s="588"/>
      <c r="X4" s="588"/>
      <c r="Y4" s="588"/>
      <c r="Z4" s="588"/>
      <c r="AA4" s="588"/>
      <c r="AB4" s="588"/>
      <c r="AC4" s="588"/>
      <c r="AD4" s="588"/>
      <c r="AE4" s="588"/>
      <c r="AF4" s="588"/>
      <c r="AG4" s="588"/>
      <c r="AH4" s="588"/>
      <c r="AI4" s="588"/>
      <c r="AJ4" s="588"/>
      <c r="AK4" s="588"/>
      <c r="AL4" s="588"/>
      <c r="AM4" s="588"/>
      <c r="AN4" s="588"/>
      <c r="AO4" s="588"/>
      <c r="AP4" s="588"/>
      <c r="AQ4" s="588"/>
    </row>
    <row r="5" spans="1:43" s="41" customFormat="1" x14ac:dyDescent="0.25">
      <c r="A5" s="591" t="s">
        <v>129</v>
      </c>
      <c r="B5" s="591"/>
      <c r="C5" s="591"/>
      <c r="D5" s="591"/>
      <c r="E5" s="591"/>
      <c r="F5" s="591"/>
      <c r="G5" s="591"/>
      <c r="H5" s="591"/>
      <c r="I5" s="591"/>
      <c r="J5" s="591"/>
      <c r="K5" s="591"/>
      <c r="L5" s="591"/>
      <c r="M5" s="591"/>
      <c r="N5" s="591"/>
      <c r="O5" s="591"/>
      <c r="P5" s="591"/>
      <c r="Q5" s="591"/>
      <c r="R5" s="591"/>
      <c r="S5" s="591"/>
      <c r="T5" s="591"/>
      <c r="U5" s="591"/>
      <c r="V5" s="591"/>
      <c r="W5" s="591"/>
      <c r="X5" s="591"/>
      <c r="Y5" s="591"/>
      <c r="Z5" s="591"/>
      <c r="AA5" s="591"/>
      <c r="AB5" s="591"/>
      <c r="AC5" s="591"/>
      <c r="AD5" s="591"/>
      <c r="AE5" s="591"/>
      <c r="AF5" s="591"/>
      <c r="AG5" s="591"/>
      <c r="AH5" s="591"/>
      <c r="AI5" s="591"/>
      <c r="AJ5" s="591"/>
      <c r="AK5" s="591"/>
      <c r="AL5" s="591"/>
      <c r="AM5" s="591"/>
      <c r="AN5" s="591"/>
      <c r="AO5" s="591"/>
      <c r="AP5" s="591"/>
      <c r="AQ5" s="591"/>
    </row>
    <row r="6" spans="1:43" s="41" customFormat="1" x14ac:dyDescent="0.25">
      <c r="A6" s="161"/>
      <c r="B6" s="161"/>
      <c r="C6" s="161"/>
      <c r="D6" s="161"/>
      <c r="E6" s="161"/>
      <c r="F6" s="161"/>
      <c r="G6" s="161"/>
      <c r="H6" s="161"/>
      <c r="I6" s="161"/>
      <c r="J6" s="317"/>
      <c r="K6" s="161"/>
      <c r="L6" s="161"/>
      <c r="M6" s="161"/>
      <c r="N6" s="161"/>
      <c r="O6" s="161"/>
      <c r="P6" s="161"/>
      <c r="Q6" s="161"/>
      <c r="R6" s="317"/>
      <c r="S6" s="161"/>
      <c r="T6" s="161"/>
      <c r="U6" s="161"/>
      <c r="V6" s="161"/>
      <c r="W6" s="161"/>
      <c r="X6" s="161"/>
      <c r="Y6" s="161"/>
      <c r="Z6" s="317"/>
      <c r="AA6" s="161"/>
      <c r="AB6" s="161"/>
      <c r="AC6" s="161"/>
      <c r="AD6" s="161"/>
      <c r="AE6" s="161"/>
      <c r="AF6" s="161"/>
      <c r="AG6" s="161"/>
      <c r="AH6" s="317"/>
      <c r="AI6" s="161"/>
      <c r="AJ6" s="161"/>
      <c r="AK6" s="161"/>
      <c r="AL6" s="161"/>
      <c r="AM6" s="161"/>
      <c r="AN6" s="161"/>
      <c r="AO6" s="161"/>
      <c r="AP6" s="317"/>
      <c r="AQ6" s="161"/>
    </row>
    <row r="7" spans="1:43" s="41" customFormat="1" x14ac:dyDescent="0.25">
      <c r="A7" s="593" t="s">
        <v>882</v>
      </c>
      <c r="B7" s="593"/>
      <c r="C7" s="593"/>
      <c r="D7" s="593"/>
      <c r="E7" s="593"/>
      <c r="F7" s="593"/>
      <c r="G7" s="593"/>
      <c r="H7" s="593"/>
      <c r="I7" s="593"/>
      <c r="J7" s="593"/>
      <c r="K7" s="593"/>
      <c r="L7" s="593"/>
      <c r="M7" s="593"/>
      <c r="N7" s="593"/>
      <c r="O7" s="593"/>
      <c r="P7" s="593"/>
      <c r="Q7" s="593"/>
      <c r="R7" s="593"/>
      <c r="S7" s="593"/>
      <c r="T7" s="593"/>
      <c r="U7" s="593"/>
      <c r="V7" s="593"/>
      <c r="W7" s="593"/>
      <c r="X7" s="593"/>
      <c r="Y7" s="593"/>
      <c r="Z7" s="593"/>
      <c r="AA7" s="593"/>
      <c r="AB7" s="593"/>
      <c r="AC7" s="593"/>
      <c r="AD7" s="593"/>
      <c r="AE7" s="593"/>
      <c r="AF7" s="593"/>
      <c r="AG7" s="593"/>
      <c r="AH7" s="593"/>
      <c r="AI7" s="593"/>
      <c r="AJ7" s="593"/>
      <c r="AK7" s="593"/>
      <c r="AL7" s="593"/>
      <c r="AM7" s="593"/>
      <c r="AN7" s="593"/>
      <c r="AO7" s="593"/>
      <c r="AP7" s="593"/>
      <c r="AQ7" s="593"/>
    </row>
    <row r="8" spans="1:43" s="41" customFormat="1" ht="18.75" x14ac:dyDescent="0.3">
      <c r="A8" s="160"/>
      <c r="B8" s="160"/>
      <c r="C8" s="160"/>
      <c r="D8" s="160"/>
      <c r="E8" s="160"/>
      <c r="F8" s="160"/>
      <c r="G8" s="160"/>
      <c r="H8" s="160"/>
      <c r="I8" s="160"/>
      <c r="J8" s="316"/>
      <c r="K8" s="160"/>
      <c r="L8" s="160"/>
      <c r="M8" s="160"/>
      <c r="N8" s="160"/>
      <c r="O8" s="160"/>
      <c r="P8" s="160"/>
      <c r="Q8" s="160"/>
      <c r="R8" s="316"/>
      <c r="S8" s="160"/>
      <c r="T8" s="160"/>
      <c r="U8" s="160"/>
      <c r="V8" s="160"/>
      <c r="W8" s="160"/>
      <c r="X8" s="160"/>
      <c r="Y8" s="160"/>
      <c r="Z8" s="316"/>
      <c r="AA8" s="160"/>
      <c r="AB8" s="160"/>
      <c r="AC8" s="160"/>
      <c r="AD8" s="160"/>
      <c r="AE8" s="160"/>
      <c r="AF8" s="160"/>
      <c r="AG8" s="160"/>
      <c r="AH8" s="316"/>
      <c r="AI8" s="160"/>
      <c r="AJ8" s="160"/>
      <c r="AK8" s="160"/>
      <c r="AL8" s="160"/>
      <c r="AM8" s="160"/>
      <c r="AN8" s="160"/>
      <c r="AO8" s="160"/>
      <c r="AP8" s="316"/>
      <c r="AQ8" s="160"/>
    </row>
    <row r="9" spans="1:43" s="41" customFormat="1" ht="18.75" x14ac:dyDescent="0.25">
      <c r="A9" s="627" t="s">
        <v>4</v>
      </c>
      <c r="B9" s="627"/>
      <c r="C9" s="627"/>
      <c r="D9" s="627"/>
      <c r="E9" s="627"/>
      <c r="F9" s="627"/>
      <c r="G9" s="627"/>
      <c r="H9" s="627"/>
      <c r="I9" s="627"/>
      <c r="J9" s="627"/>
      <c r="K9" s="627"/>
      <c r="L9" s="627"/>
      <c r="M9" s="627"/>
      <c r="N9" s="627"/>
      <c r="O9" s="627"/>
      <c r="P9" s="627"/>
      <c r="Q9" s="627"/>
      <c r="R9" s="627"/>
      <c r="S9" s="627"/>
      <c r="T9" s="627"/>
      <c r="U9" s="627"/>
      <c r="V9" s="627"/>
      <c r="W9" s="627"/>
      <c r="X9" s="627"/>
      <c r="Y9" s="627"/>
      <c r="Z9" s="627"/>
      <c r="AA9" s="627"/>
      <c r="AB9" s="627"/>
      <c r="AC9" s="627"/>
      <c r="AD9" s="627"/>
      <c r="AE9" s="627"/>
      <c r="AF9" s="627"/>
      <c r="AG9" s="627"/>
      <c r="AH9" s="627"/>
      <c r="AI9" s="627"/>
      <c r="AJ9" s="627"/>
      <c r="AK9" s="627"/>
      <c r="AL9" s="627"/>
      <c r="AM9" s="627"/>
      <c r="AN9" s="627"/>
      <c r="AO9" s="627"/>
      <c r="AP9" s="627"/>
      <c r="AQ9" s="627"/>
    </row>
    <row r="10" spans="1:43" s="41" customFormat="1" x14ac:dyDescent="0.25">
      <c r="A10" s="628" t="s">
        <v>235</v>
      </c>
      <c r="B10" s="628"/>
      <c r="C10" s="628"/>
      <c r="D10" s="628"/>
      <c r="E10" s="628"/>
      <c r="F10" s="628"/>
      <c r="G10" s="628"/>
      <c r="H10" s="628"/>
      <c r="I10" s="628"/>
      <c r="J10" s="628"/>
      <c r="K10" s="628"/>
      <c r="L10" s="628"/>
      <c r="M10" s="628"/>
      <c r="N10" s="628"/>
      <c r="O10" s="628"/>
      <c r="P10" s="628"/>
      <c r="Q10" s="628"/>
      <c r="R10" s="628"/>
      <c r="S10" s="628"/>
      <c r="T10" s="628"/>
      <c r="U10" s="628"/>
      <c r="V10" s="628"/>
      <c r="W10" s="628"/>
      <c r="X10" s="628"/>
      <c r="Y10" s="628"/>
      <c r="Z10" s="628"/>
      <c r="AA10" s="628"/>
      <c r="AB10" s="628"/>
      <c r="AC10" s="628"/>
      <c r="AD10" s="628"/>
      <c r="AE10" s="628"/>
      <c r="AF10" s="628"/>
      <c r="AG10" s="628"/>
      <c r="AH10" s="628"/>
      <c r="AI10" s="628"/>
      <c r="AJ10" s="628"/>
      <c r="AK10" s="628"/>
      <c r="AL10" s="628"/>
      <c r="AM10" s="628"/>
      <c r="AN10" s="628"/>
      <c r="AO10" s="628"/>
      <c r="AP10" s="628"/>
      <c r="AQ10" s="628"/>
    </row>
    <row r="11" spans="1:43" s="41" customFormat="1" x14ac:dyDescent="0.25">
      <c r="A11" s="629"/>
      <c r="B11" s="629"/>
      <c r="C11" s="629"/>
      <c r="D11" s="629"/>
      <c r="E11" s="629"/>
      <c r="F11" s="629"/>
      <c r="G11" s="629"/>
      <c r="H11" s="629"/>
      <c r="I11" s="629"/>
      <c r="J11" s="629"/>
      <c r="K11" s="629"/>
      <c r="L11" s="629"/>
      <c r="M11" s="629"/>
      <c r="N11" s="629"/>
      <c r="O11" s="629"/>
      <c r="P11" s="629"/>
      <c r="Q11" s="629"/>
      <c r="R11" s="629"/>
      <c r="S11" s="629"/>
      <c r="T11" s="629"/>
      <c r="U11" s="629"/>
      <c r="V11" s="629"/>
      <c r="W11" s="629"/>
      <c r="X11" s="629"/>
      <c r="Y11" s="629"/>
      <c r="Z11" s="629"/>
      <c r="AA11" s="629"/>
      <c r="AB11" s="629"/>
      <c r="AC11" s="629"/>
      <c r="AD11" s="629"/>
      <c r="AE11" s="629"/>
      <c r="AF11" s="629"/>
      <c r="AG11" s="629"/>
      <c r="AH11" s="629"/>
      <c r="AI11" s="629"/>
      <c r="AJ11" s="629"/>
      <c r="AK11" s="629"/>
      <c r="AL11" s="629"/>
      <c r="AM11" s="629"/>
      <c r="AN11" s="629"/>
      <c r="AO11" s="629"/>
      <c r="AP11" s="629"/>
      <c r="AQ11" s="629"/>
    </row>
    <row r="12" spans="1:43" s="41" customFormat="1" x14ac:dyDescent="0.25">
      <c r="A12" s="624" t="s">
        <v>5</v>
      </c>
      <c r="B12" s="624" t="s">
        <v>6</v>
      </c>
      <c r="C12" s="624" t="s">
        <v>7</v>
      </c>
      <c r="D12" s="623" t="s">
        <v>331</v>
      </c>
      <c r="E12" s="623"/>
      <c r="F12" s="623"/>
      <c r="G12" s="623"/>
      <c r="H12" s="623"/>
      <c r="I12" s="623"/>
      <c r="J12" s="623"/>
      <c r="K12" s="623"/>
      <c r="L12" s="623"/>
      <c r="M12" s="623"/>
      <c r="N12" s="623"/>
      <c r="O12" s="623"/>
      <c r="P12" s="623"/>
      <c r="Q12" s="623"/>
      <c r="R12" s="623"/>
      <c r="S12" s="623"/>
      <c r="T12" s="623"/>
      <c r="U12" s="623"/>
      <c r="V12" s="623"/>
      <c r="W12" s="623"/>
      <c r="X12" s="623"/>
      <c r="Y12" s="623"/>
      <c r="Z12" s="623"/>
      <c r="AA12" s="623"/>
      <c r="AB12" s="623"/>
      <c r="AC12" s="623"/>
      <c r="AD12" s="623"/>
      <c r="AE12" s="623"/>
      <c r="AF12" s="623"/>
      <c r="AG12" s="623"/>
      <c r="AH12" s="623"/>
      <c r="AI12" s="623"/>
      <c r="AJ12" s="623"/>
      <c r="AK12" s="623"/>
      <c r="AL12" s="623"/>
      <c r="AM12" s="623"/>
      <c r="AN12" s="623"/>
      <c r="AO12" s="623"/>
      <c r="AP12" s="623"/>
      <c r="AQ12" s="623"/>
    </row>
    <row r="13" spans="1:43" s="41" customFormat="1" x14ac:dyDescent="0.25">
      <c r="A13" s="624"/>
      <c r="B13" s="624"/>
      <c r="C13" s="624"/>
      <c r="D13" s="623" t="s">
        <v>332</v>
      </c>
      <c r="E13" s="623"/>
      <c r="F13" s="623"/>
      <c r="G13" s="623"/>
      <c r="H13" s="623"/>
      <c r="I13" s="623"/>
      <c r="J13" s="623"/>
      <c r="K13" s="623"/>
      <c r="L13" s="623" t="s">
        <v>333</v>
      </c>
      <c r="M13" s="623"/>
      <c r="N13" s="623"/>
      <c r="O13" s="623"/>
      <c r="P13" s="623"/>
      <c r="Q13" s="623"/>
      <c r="R13" s="623"/>
      <c r="S13" s="623"/>
      <c r="T13" s="623" t="s">
        <v>334</v>
      </c>
      <c r="U13" s="623"/>
      <c r="V13" s="623"/>
      <c r="W13" s="623"/>
      <c r="X13" s="623"/>
      <c r="Y13" s="623"/>
      <c r="Z13" s="623"/>
      <c r="AA13" s="623"/>
      <c r="AB13" s="623" t="s">
        <v>335</v>
      </c>
      <c r="AC13" s="623"/>
      <c r="AD13" s="623"/>
      <c r="AE13" s="623"/>
      <c r="AF13" s="623"/>
      <c r="AG13" s="623"/>
      <c r="AH13" s="623"/>
      <c r="AI13" s="623"/>
      <c r="AJ13" s="624" t="s">
        <v>336</v>
      </c>
      <c r="AK13" s="624"/>
      <c r="AL13" s="624"/>
      <c r="AM13" s="624"/>
      <c r="AN13" s="624"/>
      <c r="AO13" s="624"/>
      <c r="AP13" s="624"/>
      <c r="AQ13" s="624"/>
    </row>
    <row r="14" spans="1:43" s="41" customFormat="1" ht="31.5" x14ac:dyDescent="0.25">
      <c r="A14" s="624"/>
      <c r="B14" s="624"/>
      <c r="C14" s="624"/>
      <c r="D14" s="176" t="s">
        <v>247</v>
      </c>
      <c r="E14" s="623" t="s">
        <v>248</v>
      </c>
      <c r="F14" s="623"/>
      <c r="G14" s="623"/>
      <c r="H14" s="623"/>
      <c r="I14" s="623"/>
      <c r="J14" s="623"/>
      <c r="K14" s="623"/>
      <c r="L14" s="176" t="s">
        <v>247</v>
      </c>
      <c r="M14" s="624" t="s">
        <v>248</v>
      </c>
      <c r="N14" s="624"/>
      <c r="O14" s="624"/>
      <c r="P14" s="624"/>
      <c r="Q14" s="624"/>
      <c r="R14" s="624"/>
      <c r="S14" s="624"/>
      <c r="T14" s="176" t="s">
        <v>247</v>
      </c>
      <c r="U14" s="624" t="s">
        <v>248</v>
      </c>
      <c r="V14" s="624"/>
      <c r="W14" s="624"/>
      <c r="X14" s="624"/>
      <c r="Y14" s="624"/>
      <c r="Z14" s="624"/>
      <c r="AA14" s="624"/>
      <c r="AB14" s="176" t="s">
        <v>247</v>
      </c>
      <c r="AC14" s="624" t="s">
        <v>248</v>
      </c>
      <c r="AD14" s="624"/>
      <c r="AE14" s="624"/>
      <c r="AF14" s="624"/>
      <c r="AG14" s="624"/>
      <c r="AH14" s="624"/>
      <c r="AI14" s="624"/>
      <c r="AJ14" s="176" t="s">
        <v>247</v>
      </c>
      <c r="AK14" s="624" t="s">
        <v>248</v>
      </c>
      <c r="AL14" s="624"/>
      <c r="AM14" s="624"/>
      <c r="AN14" s="624"/>
      <c r="AO14" s="624"/>
      <c r="AP14" s="624"/>
      <c r="AQ14" s="624"/>
    </row>
    <row r="15" spans="1:43" s="41" customFormat="1" ht="120" x14ac:dyDescent="0.25">
      <c r="A15" s="624"/>
      <c r="B15" s="624"/>
      <c r="C15" s="624"/>
      <c r="D15" s="164" t="s">
        <v>249</v>
      </c>
      <c r="E15" s="164" t="s">
        <v>249</v>
      </c>
      <c r="F15" s="177" t="s">
        <v>250</v>
      </c>
      <c r="G15" s="177" t="s">
        <v>251</v>
      </c>
      <c r="H15" s="177" t="s">
        <v>252</v>
      </c>
      <c r="I15" s="177" t="s">
        <v>253</v>
      </c>
      <c r="J15" s="332" t="s">
        <v>775</v>
      </c>
      <c r="K15" s="332" t="s">
        <v>776</v>
      </c>
      <c r="L15" s="164" t="s">
        <v>249</v>
      </c>
      <c r="M15" s="164" t="s">
        <v>249</v>
      </c>
      <c r="N15" s="177" t="s">
        <v>250</v>
      </c>
      <c r="O15" s="177" t="s">
        <v>251</v>
      </c>
      <c r="P15" s="177" t="s">
        <v>252</v>
      </c>
      <c r="Q15" s="177" t="s">
        <v>253</v>
      </c>
      <c r="R15" s="332" t="s">
        <v>775</v>
      </c>
      <c r="S15" s="332" t="s">
        <v>776</v>
      </c>
      <c r="T15" s="164" t="s">
        <v>249</v>
      </c>
      <c r="U15" s="164" t="s">
        <v>249</v>
      </c>
      <c r="V15" s="177" t="s">
        <v>250</v>
      </c>
      <c r="W15" s="177" t="s">
        <v>251</v>
      </c>
      <c r="X15" s="177" t="s">
        <v>252</v>
      </c>
      <c r="Y15" s="177" t="s">
        <v>253</v>
      </c>
      <c r="Z15" s="332" t="s">
        <v>775</v>
      </c>
      <c r="AA15" s="332" t="s">
        <v>776</v>
      </c>
      <c r="AB15" s="164" t="s">
        <v>249</v>
      </c>
      <c r="AC15" s="164" t="s">
        <v>249</v>
      </c>
      <c r="AD15" s="177" t="s">
        <v>250</v>
      </c>
      <c r="AE15" s="177" t="s">
        <v>251</v>
      </c>
      <c r="AF15" s="177" t="s">
        <v>252</v>
      </c>
      <c r="AG15" s="177" t="s">
        <v>253</v>
      </c>
      <c r="AH15" s="332" t="s">
        <v>775</v>
      </c>
      <c r="AI15" s="332" t="s">
        <v>776</v>
      </c>
      <c r="AJ15" s="164" t="s">
        <v>249</v>
      </c>
      <c r="AK15" s="164" t="s">
        <v>249</v>
      </c>
      <c r="AL15" s="177" t="s">
        <v>250</v>
      </c>
      <c r="AM15" s="177" t="s">
        <v>251</v>
      </c>
      <c r="AN15" s="177" t="s">
        <v>252</v>
      </c>
      <c r="AO15" s="177" t="s">
        <v>253</v>
      </c>
      <c r="AP15" s="332" t="s">
        <v>775</v>
      </c>
      <c r="AQ15" s="332" t="s">
        <v>776</v>
      </c>
    </row>
    <row r="16" spans="1:43" s="41" customFormat="1" x14ac:dyDescent="0.25">
      <c r="A16" s="178">
        <v>1</v>
      </c>
      <c r="B16" s="178">
        <v>2</v>
      </c>
      <c r="C16" s="178">
        <v>3</v>
      </c>
      <c r="D16" s="179" t="s">
        <v>337</v>
      </c>
      <c r="E16" s="179" t="s">
        <v>338</v>
      </c>
      <c r="F16" s="179" t="s">
        <v>339</v>
      </c>
      <c r="G16" s="179" t="s">
        <v>340</v>
      </c>
      <c r="H16" s="179" t="s">
        <v>341</v>
      </c>
      <c r="I16" s="179" t="s">
        <v>342</v>
      </c>
      <c r="J16" s="179" t="s">
        <v>343</v>
      </c>
      <c r="K16" s="179" t="s">
        <v>788</v>
      </c>
      <c r="L16" s="179" t="s">
        <v>344</v>
      </c>
      <c r="M16" s="179" t="s">
        <v>345</v>
      </c>
      <c r="N16" s="179" t="s">
        <v>346</v>
      </c>
      <c r="O16" s="179" t="s">
        <v>347</v>
      </c>
      <c r="P16" s="179" t="s">
        <v>348</v>
      </c>
      <c r="Q16" s="179" t="s">
        <v>349</v>
      </c>
      <c r="R16" s="179" t="s">
        <v>350</v>
      </c>
      <c r="S16" s="179" t="s">
        <v>787</v>
      </c>
      <c r="T16" s="179" t="s">
        <v>351</v>
      </c>
      <c r="U16" s="179" t="s">
        <v>352</v>
      </c>
      <c r="V16" s="179" t="s">
        <v>353</v>
      </c>
      <c r="W16" s="179" t="s">
        <v>354</v>
      </c>
      <c r="X16" s="179" t="s">
        <v>355</v>
      </c>
      <c r="Y16" s="179" t="s">
        <v>356</v>
      </c>
      <c r="Z16" s="179"/>
      <c r="AA16" s="179" t="s">
        <v>357</v>
      </c>
      <c r="AB16" s="179" t="s">
        <v>358</v>
      </c>
      <c r="AC16" s="179" t="s">
        <v>359</v>
      </c>
      <c r="AD16" s="179" t="s">
        <v>360</v>
      </c>
      <c r="AE16" s="179" t="s">
        <v>361</v>
      </c>
      <c r="AF16" s="179" t="s">
        <v>362</v>
      </c>
      <c r="AG16" s="179" t="s">
        <v>363</v>
      </c>
      <c r="AH16" s="179" t="s">
        <v>364</v>
      </c>
      <c r="AI16" s="179" t="s">
        <v>786</v>
      </c>
      <c r="AJ16" s="179" t="s">
        <v>365</v>
      </c>
      <c r="AK16" s="179" t="s">
        <v>366</v>
      </c>
      <c r="AL16" s="179" t="s">
        <v>367</v>
      </c>
      <c r="AM16" s="179" t="s">
        <v>368</v>
      </c>
      <c r="AN16" s="179" t="s">
        <v>325</v>
      </c>
      <c r="AO16" s="179" t="s">
        <v>369</v>
      </c>
      <c r="AP16" s="179" t="s">
        <v>370</v>
      </c>
      <c r="AQ16" s="179" t="s">
        <v>785</v>
      </c>
    </row>
    <row r="17" spans="1:43" s="187" customFormat="1" x14ac:dyDescent="0.25">
      <c r="A17" s="185" t="s">
        <v>34</v>
      </c>
      <c r="B17" s="64" t="s">
        <v>35</v>
      </c>
      <c r="C17" s="186">
        <v>0</v>
      </c>
      <c r="D17" s="186">
        <f>D18</f>
        <v>0</v>
      </c>
      <c r="E17" s="186">
        <f t="shared" ref="E17:AQ17" si="0">E18</f>
        <v>0</v>
      </c>
      <c r="F17" s="186">
        <f t="shared" si="0"/>
        <v>0</v>
      </c>
      <c r="G17" s="186">
        <f t="shared" si="0"/>
        <v>0</v>
      </c>
      <c r="H17" s="186">
        <f t="shared" si="0"/>
        <v>0</v>
      </c>
      <c r="I17" s="186">
        <f t="shared" si="0"/>
        <v>0</v>
      </c>
      <c r="J17" s="186"/>
      <c r="K17" s="186">
        <f t="shared" si="0"/>
        <v>0</v>
      </c>
      <c r="L17" s="186">
        <f t="shared" si="0"/>
        <v>0</v>
      </c>
      <c r="M17" s="186">
        <f t="shared" si="0"/>
        <v>15.038031666666665</v>
      </c>
      <c r="N17" s="186">
        <f t="shared" si="0"/>
        <v>5.4</v>
      </c>
      <c r="O17" s="186">
        <f t="shared" si="0"/>
        <v>0</v>
      </c>
      <c r="P17" s="186">
        <f t="shared" si="0"/>
        <v>1.262</v>
      </c>
      <c r="Q17" s="186">
        <f t="shared" si="0"/>
        <v>0</v>
      </c>
      <c r="R17" s="186"/>
      <c r="S17" s="354">
        <f t="shared" si="0"/>
        <v>1</v>
      </c>
      <c r="T17" s="186">
        <f t="shared" si="0"/>
        <v>0</v>
      </c>
      <c r="U17" s="186">
        <f t="shared" si="0"/>
        <v>0</v>
      </c>
      <c r="V17" s="186">
        <f t="shared" si="0"/>
        <v>0</v>
      </c>
      <c r="W17" s="186">
        <f t="shared" si="0"/>
        <v>0</v>
      </c>
      <c r="X17" s="186">
        <f t="shared" si="0"/>
        <v>0</v>
      </c>
      <c r="Y17" s="186">
        <f t="shared" si="0"/>
        <v>0</v>
      </c>
      <c r="Z17" s="355">
        <f t="shared" si="0"/>
        <v>0</v>
      </c>
      <c r="AA17" s="186">
        <f t="shared" si="0"/>
        <v>0</v>
      </c>
      <c r="AB17" s="186">
        <f t="shared" si="0"/>
        <v>0</v>
      </c>
      <c r="AC17" s="186">
        <f t="shared" si="0"/>
        <v>0</v>
      </c>
      <c r="AD17" s="186">
        <f t="shared" si="0"/>
        <v>0</v>
      </c>
      <c r="AE17" s="186">
        <f t="shared" si="0"/>
        <v>0</v>
      </c>
      <c r="AF17" s="186">
        <f t="shared" si="0"/>
        <v>0</v>
      </c>
      <c r="AG17" s="186">
        <f t="shared" si="0"/>
        <v>0</v>
      </c>
      <c r="AH17" s="186"/>
      <c r="AI17" s="186">
        <f t="shared" si="0"/>
        <v>0</v>
      </c>
      <c r="AJ17" s="186">
        <f t="shared" si="0"/>
        <v>0</v>
      </c>
      <c r="AK17" s="186">
        <f t="shared" si="0"/>
        <v>15.038031666666665</v>
      </c>
      <c r="AL17" s="186">
        <f t="shared" si="0"/>
        <v>5.4</v>
      </c>
      <c r="AM17" s="186">
        <f t="shared" si="0"/>
        <v>0</v>
      </c>
      <c r="AN17" s="186">
        <f t="shared" si="0"/>
        <v>1.262</v>
      </c>
      <c r="AO17" s="186">
        <f t="shared" si="0"/>
        <v>0</v>
      </c>
      <c r="AP17" s="355">
        <f t="shared" si="0"/>
        <v>0</v>
      </c>
      <c r="AQ17" s="354">
        <f t="shared" si="0"/>
        <v>1</v>
      </c>
    </row>
    <row r="18" spans="1:43" s="191" customFormat="1" x14ac:dyDescent="0.25">
      <c r="A18" s="188" t="s">
        <v>84</v>
      </c>
      <c r="B18" s="9" t="s">
        <v>37</v>
      </c>
      <c r="C18" s="189">
        <v>0</v>
      </c>
      <c r="D18" s="189">
        <f>D19+D39</f>
        <v>0</v>
      </c>
      <c r="E18" s="189">
        <f t="shared" ref="E18:L18" si="1">E19+E39</f>
        <v>0</v>
      </c>
      <c r="F18" s="189">
        <f t="shared" si="1"/>
        <v>0</v>
      </c>
      <c r="G18" s="189">
        <f t="shared" si="1"/>
        <v>0</v>
      </c>
      <c r="H18" s="189">
        <f t="shared" si="1"/>
        <v>0</v>
      </c>
      <c r="I18" s="189">
        <f t="shared" si="1"/>
        <v>0</v>
      </c>
      <c r="J18" s="189"/>
      <c r="K18" s="189">
        <f t="shared" si="1"/>
        <v>0</v>
      </c>
      <c r="L18" s="189">
        <f t="shared" si="1"/>
        <v>0</v>
      </c>
      <c r="M18" s="189">
        <f>M19+M39+M66</f>
        <v>15.038031666666665</v>
      </c>
      <c r="N18" s="189">
        <f t="shared" ref="N18:AQ18" si="2">N19+N39+N66</f>
        <v>5.4</v>
      </c>
      <c r="O18" s="189">
        <f t="shared" si="2"/>
        <v>0</v>
      </c>
      <c r="P18" s="189">
        <f t="shared" si="2"/>
        <v>1.262</v>
      </c>
      <c r="Q18" s="189">
        <f t="shared" si="2"/>
        <v>0</v>
      </c>
      <c r="R18" s="189"/>
      <c r="S18" s="356">
        <f t="shared" si="2"/>
        <v>1</v>
      </c>
      <c r="T18" s="189">
        <f t="shared" si="2"/>
        <v>0</v>
      </c>
      <c r="U18" s="189">
        <f t="shared" si="2"/>
        <v>0</v>
      </c>
      <c r="V18" s="189">
        <f t="shared" si="2"/>
        <v>0</v>
      </c>
      <c r="W18" s="189">
        <f t="shared" si="2"/>
        <v>0</v>
      </c>
      <c r="X18" s="189">
        <f t="shared" si="2"/>
        <v>0</v>
      </c>
      <c r="Y18" s="189">
        <f t="shared" si="2"/>
        <v>0</v>
      </c>
      <c r="Z18" s="357">
        <f t="shared" si="2"/>
        <v>0</v>
      </c>
      <c r="AA18" s="189">
        <f t="shared" si="2"/>
        <v>0</v>
      </c>
      <c r="AB18" s="189">
        <f t="shared" si="2"/>
        <v>0</v>
      </c>
      <c r="AC18" s="189">
        <f t="shared" si="2"/>
        <v>0</v>
      </c>
      <c r="AD18" s="189">
        <f t="shared" si="2"/>
        <v>0</v>
      </c>
      <c r="AE18" s="189">
        <f t="shared" si="2"/>
        <v>0</v>
      </c>
      <c r="AF18" s="189">
        <f t="shared" si="2"/>
        <v>0</v>
      </c>
      <c r="AG18" s="189">
        <f t="shared" si="2"/>
        <v>0</v>
      </c>
      <c r="AH18" s="189"/>
      <c r="AI18" s="189">
        <f t="shared" si="2"/>
        <v>0</v>
      </c>
      <c r="AJ18" s="189">
        <f t="shared" si="2"/>
        <v>0</v>
      </c>
      <c r="AK18" s="189">
        <f>AK19+AK39+AK66</f>
        <v>15.038031666666665</v>
      </c>
      <c r="AL18" s="189">
        <f t="shared" si="2"/>
        <v>5.4</v>
      </c>
      <c r="AM18" s="189">
        <f t="shared" si="2"/>
        <v>0</v>
      </c>
      <c r="AN18" s="189">
        <f t="shared" si="2"/>
        <v>1.262</v>
      </c>
      <c r="AO18" s="189">
        <f t="shared" si="2"/>
        <v>0</v>
      </c>
      <c r="AP18" s="357">
        <f t="shared" si="2"/>
        <v>0</v>
      </c>
      <c r="AQ18" s="356">
        <f t="shared" si="2"/>
        <v>1</v>
      </c>
    </row>
    <row r="19" spans="1:43" s="187" customFormat="1" x14ac:dyDescent="0.25">
      <c r="A19" s="185" t="s">
        <v>38</v>
      </c>
      <c r="B19" s="64" t="s">
        <v>39</v>
      </c>
      <c r="C19" s="186">
        <v>0</v>
      </c>
      <c r="D19" s="186">
        <f>D36</f>
        <v>0</v>
      </c>
      <c r="E19" s="186">
        <f t="shared" ref="E19:AQ19" si="3">E36</f>
        <v>0</v>
      </c>
      <c r="F19" s="186">
        <f t="shared" si="3"/>
        <v>0</v>
      </c>
      <c r="G19" s="186">
        <f t="shared" si="3"/>
        <v>0</v>
      </c>
      <c r="H19" s="186">
        <f t="shared" si="3"/>
        <v>0</v>
      </c>
      <c r="I19" s="186">
        <f t="shared" si="3"/>
        <v>0</v>
      </c>
      <c r="J19" s="186"/>
      <c r="K19" s="186">
        <f t="shared" si="3"/>
        <v>0</v>
      </c>
      <c r="L19" s="186">
        <f t="shared" si="3"/>
        <v>0</v>
      </c>
      <c r="M19" s="186">
        <f t="shared" si="3"/>
        <v>0</v>
      </c>
      <c r="N19" s="186">
        <f t="shared" si="3"/>
        <v>0</v>
      </c>
      <c r="O19" s="186">
        <f t="shared" si="3"/>
        <v>0</v>
      </c>
      <c r="P19" s="186">
        <f t="shared" si="3"/>
        <v>0</v>
      </c>
      <c r="Q19" s="186">
        <f t="shared" si="3"/>
        <v>0</v>
      </c>
      <c r="R19" s="186"/>
      <c r="S19" s="186">
        <f t="shared" si="3"/>
        <v>0</v>
      </c>
      <c r="T19" s="186">
        <f t="shared" si="3"/>
        <v>0</v>
      </c>
      <c r="U19" s="186">
        <f t="shared" si="3"/>
        <v>0</v>
      </c>
      <c r="V19" s="186">
        <f t="shared" si="3"/>
        <v>0</v>
      </c>
      <c r="W19" s="186">
        <f t="shared" si="3"/>
        <v>0</v>
      </c>
      <c r="X19" s="186">
        <f t="shared" si="3"/>
        <v>0</v>
      </c>
      <c r="Y19" s="186">
        <f t="shared" si="3"/>
        <v>0</v>
      </c>
      <c r="Z19" s="186"/>
      <c r="AA19" s="186">
        <f t="shared" si="3"/>
        <v>0</v>
      </c>
      <c r="AB19" s="186">
        <f t="shared" si="3"/>
        <v>0</v>
      </c>
      <c r="AC19" s="186">
        <f t="shared" si="3"/>
        <v>0</v>
      </c>
      <c r="AD19" s="186">
        <f t="shared" si="3"/>
        <v>0</v>
      </c>
      <c r="AE19" s="186">
        <f t="shared" si="3"/>
        <v>0</v>
      </c>
      <c r="AF19" s="186">
        <f t="shared" si="3"/>
        <v>0</v>
      </c>
      <c r="AG19" s="186">
        <f t="shared" si="3"/>
        <v>0</v>
      </c>
      <c r="AH19" s="186"/>
      <c r="AI19" s="186">
        <f t="shared" si="3"/>
        <v>0</v>
      </c>
      <c r="AJ19" s="186">
        <f t="shared" si="3"/>
        <v>0</v>
      </c>
      <c r="AK19" s="186">
        <f t="shared" si="3"/>
        <v>0</v>
      </c>
      <c r="AL19" s="186">
        <f t="shared" si="3"/>
        <v>0</v>
      </c>
      <c r="AM19" s="186">
        <f t="shared" si="3"/>
        <v>0</v>
      </c>
      <c r="AN19" s="186">
        <f t="shared" si="3"/>
        <v>0</v>
      </c>
      <c r="AO19" s="186">
        <f t="shared" si="3"/>
        <v>0</v>
      </c>
      <c r="AP19" s="354"/>
      <c r="AQ19" s="354">
        <f t="shared" si="3"/>
        <v>0</v>
      </c>
    </row>
    <row r="20" spans="1:43" s="195" customFormat="1" ht="31.5" hidden="1" outlineLevel="1" x14ac:dyDescent="0.25">
      <c r="A20" s="192" t="s">
        <v>85</v>
      </c>
      <c r="B20" s="10" t="s">
        <v>86</v>
      </c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364"/>
      <c r="AQ20" s="364"/>
    </row>
    <row r="21" spans="1:43" s="191" customFormat="1" ht="47.25" hidden="1" outlineLevel="1" x14ac:dyDescent="0.25">
      <c r="A21" s="188" t="s">
        <v>87</v>
      </c>
      <c r="B21" s="9" t="s">
        <v>88</v>
      </c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356"/>
      <c r="AQ21" s="356"/>
    </row>
    <row r="22" spans="1:43" s="191" customFormat="1" ht="47.25" hidden="1" outlineLevel="1" x14ac:dyDescent="0.25">
      <c r="A22" s="188" t="s">
        <v>89</v>
      </c>
      <c r="B22" s="9" t="s">
        <v>90</v>
      </c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356"/>
      <c r="AQ22" s="356"/>
    </row>
    <row r="23" spans="1:43" s="191" customFormat="1" ht="31.5" hidden="1" outlineLevel="1" x14ac:dyDescent="0.25">
      <c r="A23" s="188" t="s">
        <v>91</v>
      </c>
      <c r="B23" s="9" t="s">
        <v>92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356"/>
      <c r="AQ23" s="356"/>
    </row>
    <row r="24" spans="1:43" s="195" customFormat="1" ht="31.5" hidden="1" outlineLevel="1" x14ac:dyDescent="0.25">
      <c r="A24" s="192" t="s">
        <v>93</v>
      </c>
      <c r="B24" s="10" t="s">
        <v>94</v>
      </c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364"/>
      <c r="AQ24" s="364"/>
    </row>
    <row r="25" spans="1:43" s="191" customFormat="1" ht="47.25" hidden="1" outlineLevel="1" x14ac:dyDescent="0.25">
      <c r="A25" s="188" t="s">
        <v>95</v>
      </c>
      <c r="B25" s="9" t="s">
        <v>96</v>
      </c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356"/>
      <c r="AQ25" s="356"/>
    </row>
    <row r="26" spans="1:43" s="191" customFormat="1" ht="31.5" hidden="1" outlineLevel="1" x14ac:dyDescent="0.25">
      <c r="A26" s="188" t="s">
        <v>97</v>
      </c>
      <c r="B26" s="9" t="s">
        <v>98</v>
      </c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356"/>
      <c r="AQ26" s="356"/>
    </row>
    <row r="27" spans="1:43" s="195" customFormat="1" ht="31.5" hidden="1" outlineLevel="1" x14ac:dyDescent="0.25">
      <c r="A27" s="192" t="s">
        <v>99</v>
      </c>
      <c r="B27" s="10" t="s">
        <v>100</v>
      </c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364"/>
      <c r="AQ27" s="364"/>
    </row>
    <row r="28" spans="1:43" s="191" customFormat="1" ht="31.5" hidden="1" outlineLevel="1" x14ac:dyDescent="0.25">
      <c r="A28" s="188" t="s">
        <v>101</v>
      </c>
      <c r="B28" s="9" t="s">
        <v>102</v>
      </c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356"/>
      <c r="AQ28" s="356"/>
    </row>
    <row r="29" spans="1:43" s="191" customFormat="1" ht="63" hidden="1" outlineLevel="1" x14ac:dyDescent="0.25">
      <c r="A29" s="188" t="s">
        <v>106</v>
      </c>
      <c r="B29" s="9" t="s">
        <v>103</v>
      </c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356"/>
      <c r="AQ29" s="356"/>
    </row>
    <row r="30" spans="1:43" s="191" customFormat="1" ht="63" hidden="1" outlineLevel="1" x14ac:dyDescent="0.25">
      <c r="A30" s="188" t="s">
        <v>108</v>
      </c>
      <c r="B30" s="9" t="s">
        <v>104</v>
      </c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356"/>
      <c r="AQ30" s="356"/>
    </row>
    <row r="31" spans="1:43" s="191" customFormat="1" ht="63" hidden="1" outlineLevel="1" x14ac:dyDescent="0.25">
      <c r="A31" s="188" t="s">
        <v>109</v>
      </c>
      <c r="B31" s="9" t="s">
        <v>105</v>
      </c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356"/>
      <c r="AQ31" s="356"/>
    </row>
    <row r="32" spans="1:43" s="191" customFormat="1" ht="31.5" hidden="1" outlineLevel="1" x14ac:dyDescent="0.25">
      <c r="A32" s="188" t="s">
        <v>110</v>
      </c>
      <c r="B32" s="9" t="s">
        <v>102</v>
      </c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356"/>
      <c r="AQ32" s="356"/>
    </row>
    <row r="33" spans="1:43" s="191" customFormat="1" ht="63" hidden="1" outlineLevel="1" x14ac:dyDescent="0.25">
      <c r="A33" s="188" t="s">
        <v>111</v>
      </c>
      <c r="B33" s="9" t="s">
        <v>103</v>
      </c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356"/>
      <c r="AQ33" s="356"/>
    </row>
    <row r="34" spans="1:43" s="191" customFormat="1" ht="63" hidden="1" outlineLevel="1" x14ac:dyDescent="0.25">
      <c r="A34" s="188" t="s">
        <v>112</v>
      </c>
      <c r="B34" s="9" t="s">
        <v>104</v>
      </c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356"/>
      <c r="AQ34" s="356"/>
    </row>
    <row r="35" spans="1:43" s="191" customFormat="1" ht="63" hidden="1" outlineLevel="1" x14ac:dyDescent="0.25">
      <c r="A35" s="188" t="s">
        <v>113</v>
      </c>
      <c r="B35" s="9" t="s">
        <v>107</v>
      </c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356"/>
      <c r="AQ35" s="356"/>
    </row>
    <row r="36" spans="1:43" s="198" customFormat="1" ht="63" collapsed="1" x14ac:dyDescent="0.25">
      <c r="A36" s="196" t="s">
        <v>40</v>
      </c>
      <c r="B36" s="65" t="s">
        <v>41</v>
      </c>
      <c r="C36" s="197">
        <v>0</v>
      </c>
      <c r="D36" s="197">
        <f>D37</f>
        <v>0</v>
      </c>
      <c r="E36" s="197">
        <f t="shared" ref="E36:AQ36" si="4">E37</f>
        <v>0</v>
      </c>
      <c r="F36" s="197">
        <f t="shared" si="4"/>
        <v>0</v>
      </c>
      <c r="G36" s="197">
        <f t="shared" si="4"/>
        <v>0</v>
      </c>
      <c r="H36" s="197">
        <f t="shared" si="4"/>
        <v>0</v>
      </c>
      <c r="I36" s="197">
        <f t="shared" si="4"/>
        <v>0</v>
      </c>
      <c r="J36" s="197"/>
      <c r="K36" s="197">
        <f t="shared" si="4"/>
        <v>0</v>
      </c>
      <c r="L36" s="197">
        <f t="shared" si="4"/>
        <v>0</v>
      </c>
      <c r="M36" s="197">
        <f t="shared" si="4"/>
        <v>0</v>
      </c>
      <c r="N36" s="197">
        <f t="shared" si="4"/>
        <v>0</v>
      </c>
      <c r="O36" s="197">
        <f t="shared" si="4"/>
        <v>0</v>
      </c>
      <c r="P36" s="197">
        <f t="shared" si="4"/>
        <v>0</v>
      </c>
      <c r="Q36" s="197">
        <f t="shared" si="4"/>
        <v>0</v>
      </c>
      <c r="R36" s="197"/>
      <c r="S36" s="197">
        <f t="shared" si="4"/>
        <v>0</v>
      </c>
      <c r="T36" s="197">
        <f t="shared" si="4"/>
        <v>0</v>
      </c>
      <c r="U36" s="197">
        <f t="shared" si="4"/>
        <v>0</v>
      </c>
      <c r="V36" s="197">
        <f t="shared" si="4"/>
        <v>0</v>
      </c>
      <c r="W36" s="197">
        <f t="shared" si="4"/>
        <v>0</v>
      </c>
      <c r="X36" s="197">
        <f t="shared" si="4"/>
        <v>0</v>
      </c>
      <c r="Y36" s="197">
        <f t="shared" si="4"/>
        <v>0</v>
      </c>
      <c r="Z36" s="197"/>
      <c r="AA36" s="197">
        <f t="shared" si="4"/>
        <v>0</v>
      </c>
      <c r="AB36" s="197">
        <f t="shared" si="4"/>
        <v>0</v>
      </c>
      <c r="AC36" s="197">
        <f t="shared" si="4"/>
        <v>0</v>
      </c>
      <c r="AD36" s="197">
        <f t="shared" si="4"/>
        <v>0</v>
      </c>
      <c r="AE36" s="197">
        <f t="shared" si="4"/>
        <v>0</v>
      </c>
      <c r="AF36" s="197">
        <f t="shared" si="4"/>
        <v>0</v>
      </c>
      <c r="AG36" s="197">
        <f t="shared" si="4"/>
        <v>0</v>
      </c>
      <c r="AH36" s="197"/>
      <c r="AI36" s="197">
        <f t="shared" si="4"/>
        <v>0</v>
      </c>
      <c r="AJ36" s="197">
        <f t="shared" si="4"/>
        <v>0</v>
      </c>
      <c r="AK36" s="197">
        <f t="shared" si="4"/>
        <v>0</v>
      </c>
      <c r="AL36" s="197">
        <f t="shared" si="4"/>
        <v>0</v>
      </c>
      <c r="AM36" s="197">
        <f t="shared" si="4"/>
        <v>0</v>
      </c>
      <c r="AN36" s="197">
        <f t="shared" si="4"/>
        <v>0</v>
      </c>
      <c r="AO36" s="197">
        <f t="shared" si="4"/>
        <v>0</v>
      </c>
      <c r="AP36" s="350"/>
      <c r="AQ36" s="350">
        <f t="shared" si="4"/>
        <v>0</v>
      </c>
    </row>
    <row r="37" spans="1:43" s="409" customFormat="1" ht="31.5" x14ac:dyDescent="0.25">
      <c r="A37" s="199" t="s">
        <v>327</v>
      </c>
      <c r="B37" s="11" t="s">
        <v>326</v>
      </c>
      <c r="C37" s="395" t="str">
        <f>Ф2!C35</f>
        <v>I_001</v>
      </c>
      <c r="D37" s="395">
        <v>0</v>
      </c>
      <c r="E37" s="395">
        <f>-D37</f>
        <v>0</v>
      </c>
      <c r="F37" s="395">
        <v>0</v>
      </c>
      <c r="G37" s="395">
        <v>0</v>
      </c>
      <c r="H37" s="395">
        <v>0</v>
      </c>
      <c r="I37" s="395">
        <v>0</v>
      </c>
      <c r="J37" s="395"/>
      <c r="K37" s="395">
        <v>0</v>
      </c>
      <c r="L37" s="395">
        <v>0</v>
      </c>
      <c r="M37" s="395">
        <v>0</v>
      </c>
      <c r="N37" s="395">
        <v>0</v>
      </c>
      <c r="O37" s="395">
        <v>0</v>
      </c>
      <c r="P37" s="395">
        <v>0</v>
      </c>
      <c r="Q37" s="395">
        <v>0</v>
      </c>
      <c r="R37" s="395"/>
      <c r="S37" s="395">
        <v>0</v>
      </c>
      <c r="T37" s="395">
        <v>0</v>
      </c>
      <c r="U37" s="395">
        <v>0</v>
      </c>
      <c r="V37" s="395">
        <v>0</v>
      </c>
      <c r="W37" s="395">
        <f>D37</f>
        <v>0</v>
      </c>
      <c r="X37" s="395">
        <v>0</v>
      </c>
      <c r="Y37" s="395">
        <v>0</v>
      </c>
      <c r="Z37" s="395"/>
      <c r="AA37" s="395">
        <v>0</v>
      </c>
      <c r="AB37" s="395">
        <v>0</v>
      </c>
      <c r="AC37" s="395">
        <v>0</v>
      </c>
      <c r="AD37" s="395">
        <v>0</v>
      </c>
      <c r="AE37" s="395">
        <f>E37</f>
        <v>0</v>
      </c>
      <c r="AF37" s="395">
        <v>0</v>
      </c>
      <c r="AG37" s="395">
        <v>0</v>
      </c>
      <c r="AH37" s="395"/>
      <c r="AI37" s="395">
        <v>0</v>
      </c>
      <c r="AJ37" s="395">
        <f t="shared" ref="AJ37:AO37" si="5">D37+L37+T37+AB37</f>
        <v>0</v>
      </c>
      <c r="AK37" s="395">
        <f t="shared" si="5"/>
        <v>0</v>
      </c>
      <c r="AL37" s="395">
        <f t="shared" si="5"/>
        <v>0</v>
      </c>
      <c r="AM37" s="395">
        <f t="shared" si="5"/>
        <v>0</v>
      </c>
      <c r="AN37" s="395">
        <f t="shared" si="5"/>
        <v>0</v>
      </c>
      <c r="AO37" s="395">
        <f t="shared" si="5"/>
        <v>0</v>
      </c>
      <c r="AP37" s="415"/>
      <c r="AQ37" s="415">
        <f>K37+S37+AA37+AI37</f>
        <v>0</v>
      </c>
    </row>
    <row r="38" spans="1:43" s="195" customFormat="1" ht="47.25" hidden="1" x14ac:dyDescent="0.25">
      <c r="A38" s="192" t="s">
        <v>114</v>
      </c>
      <c r="B38" s="10" t="s">
        <v>42</v>
      </c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364"/>
      <c r="AQ38" s="364"/>
    </row>
    <row r="39" spans="1:43" s="187" customFormat="1" ht="31.5" x14ac:dyDescent="0.25">
      <c r="A39" s="185" t="s">
        <v>43</v>
      </c>
      <c r="B39" s="64" t="s">
        <v>44</v>
      </c>
      <c r="C39" s="186">
        <v>0</v>
      </c>
      <c r="D39" s="186">
        <f>D40+D45+D50</f>
        <v>0</v>
      </c>
      <c r="E39" s="186">
        <f t="shared" ref="E39:AQ39" si="6">E40+E45+E50</f>
        <v>0</v>
      </c>
      <c r="F39" s="186">
        <f t="shared" si="6"/>
        <v>0</v>
      </c>
      <c r="G39" s="186">
        <f t="shared" si="6"/>
        <v>0</v>
      </c>
      <c r="H39" s="186">
        <f t="shared" si="6"/>
        <v>0</v>
      </c>
      <c r="I39" s="186">
        <f t="shared" si="6"/>
        <v>0</v>
      </c>
      <c r="J39" s="186"/>
      <c r="K39" s="186">
        <f t="shared" si="6"/>
        <v>0</v>
      </c>
      <c r="L39" s="186">
        <f t="shared" si="6"/>
        <v>0</v>
      </c>
      <c r="M39" s="186">
        <f t="shared" si="6"/>
        <v>11.523886666666666</v>
      </c>
      <c r="N39" s="186">
        <f t="shared" si="6"/>
        <v>5.4</v>
      </c>
      <c r="O39" s="186">
        <f t="shared" si="6"/>
        <v>0</v>
      </c>
      <c r="P39" s="186">
        <f t="shared" si="6"/>
        <v>1.262</v>
      </c>
      <c r="Q39" s="186">
        <f t="shared" si="6"/>
        <v>0</v>
      </c>
      <c r="R39" s="186">
        <f t="shared" si="6"/>
        <v>0</v>
      </c>
      <c r="S39" s="186">
        <f t="shared" si="6"/>
        <v>0</v>
      </c>
      <c r="T39" s="186">
        <f t="shared" si="6"/>
        <v>0</v>
      </c>
      <c r="U39" s="186">
        <f t="shared" si="6"/>
        <v>0</v>
      </c>
      <c r="V39" s="186">
        <f t="shared" si="6"/>
        <v>0</v>
      </c>
      <c r="W39" s="186">
        <f t="shared" si="6"/>
        <v>0</v>
      </c>
      <c r="X39" s="186">
        <f t="shared" si="6"/>
        <v>0</v>
      </c>
      <c r="Y39" s="186">
        <f t="shared" si="6"/>
        <v>0</v>
      </c>
      <c r="Z39" s="355">
        <f t="shared" si="6"/>
        <v>0</v>
      </c>
      <c r="AA39" s="186">
        <f t="shared" si="6"/>
        <v>0</v>
      </c>
      <c r="AB39" s="186">
        <f t="shared" si="6"/>
        <v>0</v>
      </c>
      <c r="AC39" s="186">
        <f t="shared" si="6"/>
        <v>0</v>
      </c>
      <c r="AD39" s="186">
        <f t="shared" si="6"/>
        <v>0</v>
      </c>
      <c r="AE39" s="186">
        <f t="shared" si="6"/>
        <v>0</v>
      </c>
      <c r="AF39" s="186">
        <f t="shared" si="6"/>
        <v>0</v>
      </c>
      <c r="AG39" s="186">
        <f t="shared" si="6"/>
        <v>0</v>
      </c>
      <c r="AH39" s="186"/>
      <c r="AI39" s="186">
        <f t="shared" si="6"/>
        <v>0</v>
      </c>
      <c r="AJ39" s="186">
        <f t="shared" si="6"/>
        <v>0</v>
      </c>
      <c r="AK39" s="186">
        <f t="shared" si="6"/>
        <v>11.523886666666666</v>
      </c>
      <c r="AL39" s="186">
        <f t="shared" si="6"/>
        <v>5.4</v>
      </c>
      <c r="AM39" s="186">
        <f t="shared" si="6"/>
        <v>0</v>
      </c>
      <c r="AN39" s="186">
        <f t="shared" si="6"/>
        <v>1.262</v>
      </c>
      <c r="AO39" s="186">
        <f t="shared" si="6"/>
        <v>0</v>
      </c>
      <c r="AP39" s="355">
        <f t="shared" si="6"/>
        <v>0</v>
      </c>
      <c r="AQ39" s="186">
        <f t="shared" si="6"/>
        <v>0</v>
      </c>
    </row>
    <row r="40" spans="1:43" s="198" customFormat="1" ht="47.25" x14ac:dyDescent="0.25">
      <c r="A40" s="196" t="s">
        <v>81</v>
      </c>
      <c r="B40" s="65" t="s">
        <v>82</v>
      </c>
      <c r="C40" s="197">
        <v>0</v>
      </c>
      <c r="D40" s="197">
        <f>D41</f>
        <v>0</v>
      </c>
      <c r="E40" s="197">
        <f t="shared" ref="E40:V41" si="7">E41</f>
        <v>0</v>
      </c>
      <c r="F40" s="197">
        <f t="shared" si="7"/>
        <v>0</v>
      </c>
      <c r="G40" s="197">
        <f t="shared" si="7"/>
        <v>0</v>
      </c>
      <c r="H40" s="197">
        <f t="shared" si="7"/>
        <v>0</v>
      </c>
      <c r="I40" s="197">
        <f t="shared" si="7"/>
        <v>0</v>
      </c>
      <c r="J40" s="197"/>
      <c r="K40" s="197">
        <f t="shared" si="7"/>
        <v>0</v>
      </c>
      <c r="L40" s="197">
        <f t="shared" si="7"/>
        <v>0</v>
      </c>
      <c r="M40" s="197">
        <f t="shared" si="7"/>
        <v>8.7087500000000002</v>
      </c>
      <c r="N40" s="197">
        <f t="shared" si="7"/>
        <v>5</v>
      </c>
      <c r="O40" s="197">
        <f t="shared" si="7"/>
        <v>0</v>
      </c>
      <c r="P40" s="197">
        <f t="shared" si="7"/>
        <v>0</v>
      </c>
      <c r="Q40" s="197">
        <f t="shared" si="7"/>
        <v>0</v>
      </c>
      <c r="R40" s="197"/>
      <c r="S40" s="197">
        <f t="shared" si="7"/>
        <v>0</v>
      </c>
      <c r="T40" s="197">
        <f t="shared" si="7"/>
        <v>0</v>
      </c>
      <c r="U40" s="197">
        <f t="shared" si="7"/>
        <v>0</v>
      </c>
      <c r="V40" s="197">
        <f t="shared" si="7"/>
        <v>0</v>
      </c>
      <c r="W40" s="197">
        <f t="shared" ref="W40:AN40" si="8">W41</f>
        <v>0</v>
      </c>
      <c r="X40" s="197">
        <f t="shared" si="8"/>
        <v>0</v>
      </c>
      <c r="Y40" s="197">
        <f t="shared" si="8"/>
        <v>0</v>
      </c>
      <c r="Z40" s="197"/>
      <c r="AA40" s="197">
        <f t="shared" si="8"/>
        <v>0</v>
      </c>
      <c r="AB40" s="197">
        <f t="shared" si="8"/>
        <v>0</v>
      </c>
      <c r="AC40" s="197">
        <f t="shared" si="8"/>
        <v>0</v>
      </c>
      <c r="AD40" s="197">
        <f t="shared" si="8"/>
        <v>0</v>
      </c>
      <c r="AE40" s="197">
        <f t="shared" si="8"/>
        <v>0</v>
      </c>
      <c r="AF40" s="197">
        <f t="shared" si="8"/>
        <v>0</v>
      </c>
      <c r="AG40" s="197">
        <f t="shared" si="8"/>
        <v>0</v>
      </c>
      <c r="AH40" s="197"/>
      <c r="AI40" s="197">
        <f t="shared" si="8"/>
        <v>0</v>
      </c>
      <c r="AJ40" s="197">
        <f t="shared" si="8"/>
        <v>0</v>
      </c>
      <c r="AK40" s="197">
        <f t="shared" si="8"/>
        <v>8.7087500000000002</v>
      </c>
      <c r="AL40" s="197">
        <f t="shared" si="8"/>
        <v>5</v>
      </c>
      <c r="AM40" s="197">
        <f t="shared" si="8"/>
        <v>0</v>
      </c>
      <c r="AN40" s="197">
        <f t="shared" si="8"/>
        <v>0</v>
      </c>
      <c r="AO40" s="197">
        <f t="shared" ref="AO40:AQ40" si="9">AO41</f>
        <v>0</v>
      </c>
      <c r="AP40" s="350"/>
      <c r="AQ40" s="350">
        <f t="shared" si="9"/>
        <v>0</v>
      </c>
    </row>
    <row r="41" spans="1:43" s="202" customFormat="1" ht="31.5" x14ac:dyDescent="0.25">
      <c r="A41" s="199" t="s">
        <v>45</v>
      </c>
      <c r="B41" s="11" t="s">
        <v>46</v>
      </c>
      <c r="C41" s="200">
        <v>0</v>
      </c>
      <c r="D41" s="200">
        <f>D42</f>
        <v>0</v>
      </c>
      <c r="E41" s="200">
        <f t="shared" si="7"/>
        <v>0</v>
      </c>
      <c r="F41" s="200">
        <f t="shared" si="7"/>
        <v>0</v>
      </c>
      <c r="G41" s="200">
        <f t="shared" si="7"/>
        <v>0</v>
      </c>
      <c r="H41" s="200">
        <f t="shared" si="7"/>
        <v>0</v>
      </c>
      <c r="I41" s="200">
        <f t="shared" si="7"/>
        <v>0</v>
      </c>
      <c r="J41" s="200"/>
      <c r="K41" s="200">
        <f t="shared" si="7"/>
        <v>0</v>
      </c>
      <c r="L41" s="200">
        <f t="shared" si="7"/>
        <v>0</v>
      </c>
      <c r="M41" s="200">
        <f>M42+M43</f>
        <v>8.7087500000000002</v>
      </c>
      <c r="N41" s="200">
        <f t="shared" ref="N41:AQ41" si="10">N42+N43</f>
        <v>5</v>
      </c>
      <c r="O41" s="200">
        <f t="shared" si="10"/>
        <v>0</v>
      </c>
      <c r="P41" s="200">
        <f t="shared" si="10"/>
        <v>0</v>
      </c>
      <c r="Q41" s="200">
        <f t="shared" si="10"/>
        <v>0</v>
      </c>
      <c r="R41" s="200"/>
      <c r="S41" s="200">
        <f t="shared" si="10"/>
        <v>0</v>
      </c>
      <c r="T41" s="200">
        <f t="shared" si="10"/>
        <v>0</v>
      </c>
      <c r="U41" s="200">
        <f t="shared" si="10"/>
        <v>0</v>
      </c>
      <c r="V41" s="200">
        <f t="shared" si="10"/>
        <v>0</v>
      </c>
      <c r="W41" s="200">
        <f t="shared" si="10"/>
        <v>0</v>
      </c>
      <c r="X41" s="200">
        <f t="shared" si="10"/>
        <v>0</v>
      </c>
      <c r="Y41" s="200">
        <f t="shared" si="10"/>
        <v>0</v>
      </c>
      <c r="Z41" s="200"/>
      <c r="AA41" s="200">
        <f t="shared" si="10"/>
        <v>0</v>
      </c>
      <c r="AB41" s="200">
        <f t="shared" si="10"/>
        <v>0</v>
      </c>
      <c r="AC41" s="200">
        <f t="shared" si="10"/>
        <v>0</v>
      </c>
      <c r="AD41" s="200">
        <f t="shared" si="10"/>
        <v>0</v>
      </c>
      <c r="AE41" s="200">
        <f t="shared" si="10"/>
        <v>0</v>
      </c>
      <c r="AF41" s="200">
        <f t="shared" si="10"/>
        <v>0</v>
      </c>
      <c r="AG41" s="200">
        <f t="shared" si="10"/>
        <v>0</v>
      </c>
      <c r="AH41" s="200"/>
      <c r="AI41" s="200">
        <f t="shared" si="10"/>
        <v>0</v>
      </c>
      <c r="AJ41" s="200">
        <f t="shared" si="10"/>
        <v>0</v>
      </c>
      <c r="AK41" s="200">
        <f t="shared" si="10"/>
        <v>8.7087500000000002</v>
      </c>
      <c r="AL41" s="200">
        <f t="shared" si="10"/>
        <v>5</v>
      </c>
      <c r="AM41" s="200">
        <f t="shared" si="10"/>
        <v>0</v>
      </c>
      <c r="AN41" s="200">
        <f t="shared" si="10"/>
        <v>0</v>
      </c>
      <c r="AO41" s="200">
        <f t="shared" si="10"/>
        <v>0</v>
      </c>
      <c r="AP41" s="351"/>
      <c r="AQ41" s="351">
        <f t="shared" si="10"/>
        <v>0</v>
      </c>
    </row>
    <row r="42" spans="1:43" s="409" customFormat="1" ht="31.5" x14ac:dyDescent="0.25">
      <c r="A42" s="14" t="s">
        <v>47</v>
      </c>
      <c r="B42" s="462" t="s">
        <v>916</v>
      </c>
      <c r="C42" s="395" t="str">
        <f>Ф2!C40</f>
        <v>J_004</v>
      </c>
      <c r="D42" s="395">
        <v>0</v>
      </c>
      <c r="E42" s="395">
        <v>0</v>
      </c>
      <c r="F42" s="395">
        <v>0</v>
      </c>
      <c r="G42" s="395">
        <v>0</v>
      </c>
      <c r="H42" s="395">
        <v>0</v>
      </c>
      <c r="I42" s="395">
        <v>0</v>
      </c>
      <c r="J42" s="395"/>
      <c r="K42" s="395">
        <v>0</v>
      </c>
      <c r="L42" s="395">
        <v>0</v>
      </c>
      <c r="M42" s="395">
        <f>Ф4!AS42</f>
        <v>4.9783333333333335</v>
      </c>
      <c r="N42" s="395">
        <f>Ф4!AT42</f>
        <v>0</v>
      </c>
      <c r="O42" s="395">
        <f>Ф4!AU42</f>
        <v>0</v>
      </c>
      <c r="P42" s="395">
        <f>Ф4!AV42</f>
        <v>0</v>
      </c>
      <c r="Q42" s="395">
        <f>Ф4!AW42</f>
        <v>0</v>
      </c>
      <c r="R42" s="395"/>
      <c r="S42" s="395">
        <f>Ф4!AY42</f>
        <v>0</v>
      </c>
      <c r="T42" s="395">
        <v>0</v>
      </c>
      <c r="U42" s="395">
        <v>0</v>
      </c>
      <c r="V42" s="395">
        <v>0</v>
      </c>
      <c r="W42" s="395">
        <v>0</v>
      </c>
      <c r="X42" s="395">
        <v>0</v>
      </c>
      <c r="Y42" s="395">
        <v>0</v>
      </c>
      <c r="Z42" s="395"/>
      <c r="AA42" s="395">
        <v>0</v>
      </c>
      <c r="AB42" s="395">
        <v>0</v>
      </c>
      <c r="AC42" s="395">
        <v>0</v>
      </c>
      <c r="AD42" s="395">
        <v>0</v>
      </c>
      <c r="AE42" s="395">
        <v>0</v>
      </c>
      <c r="AF42" s="395">
        <v>0</v>
      </c>
      <c r="AG42" s="395">
        <v>0</v>
      </c>
      <c r="AH42" s="395"/>
      <c r="AI42" s="395">
        <v>0</v>
      </c>
      <c r="AJ42" s="395">
        <f>D42+L42+T42+AB42</f>
        <v>0</v>
      </c>
      <c r="AK42" s="395">
        <f>E42+M42+U42+AC42</f>
        <v>4.9783333333333335</v>
      </c>
      <c r="AL42" s="395">
        <f t="shared" ref="AL42" si="11">F42+N42+V42+AD42</f>
        <v>0</v>
      </c>
      <c r="AM42" s="395">
        <f t="shared" ref="AM42" si="12">G42+O42+W42+AE42</f>
        <v>0</v>
      </c>
      <c r="AN42" s="395">
        <f t="shared" ref="AN42" si="13">H42+P42+X42+AF42</f>
        <v>0</v>
      </c>
      <c r="AO42" s="395">
        <f t="shared" ref="AO42" si="14">I42+Q42+Y42+AG42</f>
        <v>0</v>
      </c>
      <c r="AP42" s="415"/>
      <c r="AQ42" s="415">
        <f t="shared" ref="AQ42" si="15">K42+S42+AA42+AI42</f>
        <v>0</v>
      </c>
    </row>
    <row r="43" spans="1:43" s="409" customFormat="1" ht="31.5" x14ac:dyDescent="0.25">
      <c r="A43" s="14" t="s">
        <v>679</v>
      </c>
      <c r="B43" s="462" t="s">
        <v>915</v>
      </c>
      <c r="C43" s="395" t="str">
        <f>Ф2!C41</f>
        <v>J_005</v>
      </c>
      <c r="D43" s="395"/>
      <c r="E43" s="395"/>
      <c r="F43" s="395"/>
      <c r="G43" s="395"/>
      <c r="H43" s="395"/>
      <c r="I43" s="395"/>
      <c r="J43" s="395"/>
      <c r="K43" s="395"/>
      <c r="L43" s="395"/>
      <c r="M43" s="395">
        <f>Ф4!AS43</f>
        <v>3.7304166666666667</v>
      </c>
      <c r="N43" s="395">
        <f>Ф4!AT43</f>
        <v>5</v>
      </c>
      <c r="O43" s="395">
        <f>Ф4!AU43</f>
        <v>0</v>
      </c>
      <c r="P43" s="395">
        <f>Ф4!AV43</f>
        <v>0</v>
      </c>
      <c r="Q43" s="395">
        <f>Ф4!AW43</f>
        <v>0</v>
      </c>
      <c r="R43" s="395"/>
      <c r="S43" s="395">
        <f>Ф4!AY43</f>
        <v>0</v>
      </c>
      <c r="T43" s="395"/>
      <c r="U43" s="395"/>
      <c r="V43" s="395"/>
      <c r="W43" s="395"/>
      <c r="X43" s="395"/>
      <c r="Y43" s="395"/>
      <c r="Z43" s="395"/>
      <c r="AA43" s="395"/>
      <c r="AB43" s="395"/>
      <c r="AC43" s="395"/>
      <c r="AD43" s="395"/>
      <c r="AE43" s="395"/>
      <c r="AF43" s="395"/>
      <c r="AG43" s="395"/>
      <c r="AH43" s="395"/>
      <c r="AI43" s="395"/>
      <c r="AJ43" s="395"/>
      <c r="AK43" s="395">
        <f>E43+M43+U43+AC43</f>
        <v>3.7304166666666667</v>
      </c>
      <c r="AL43" s="395">
        <f t="shared" ref="AL43" si="16">F43+N43+V43+AD43</f>
        <v>5</v>
      </c>
      <c r="AM43" s="395">
        <f t="shared" ref="AM43" si="17">G43+O43+W43+AE43</f>
        <v>0</v>
      </c>
      <c r="AN43" s="395">
        <f t="shared" ref="AN43" si="18">H43+P43+X43+AF43</f>
        <v>0</v>
      </c>
      <c r="AO43" s="395">
        <f t="shared" ref="AO43" si="19">I43+Q43+Y43+AG43</f>
        <v>0</v>
      </c>
      <c r="AP43" s="415"/>
      <c r="AQ43" s="415">
        <f t="shared" ref="AQ43" si="20">K43+S43+AA43+AI43</f>
        <v>0</v>
      </c>
    </row>
    <row r="44" spans="1:43" s="202" customFormat="1" ht="31.5" x14ac:dyDescent="0.25">
      <c r="A44" s="199" t="s">
        <v>115</v>
      </c>
      <c r="B44" s="11" t="s">
        <v>116</v>
      </c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351"/>
      <c r="AQ44" s="351"/>
    </row>
    <row r="45" spans="1:43" s="198" customFormat="1" ht="31.5" x14ac:dyDescent="0.25">
      <c r="A45" s="196" t="s">
        <v>48</v>
      </c>
      <c r="B45" s="65" t="s">
        <v>49</v>
      </c>
      <c r="C45" s="197">
        <v>0</v>
      </c>
      <c r="D45" s="197">
        <f>D46</f>
        <v>0</v>
      </c>
      <c r="E45" s="197">
        <f t="shared" ref="E45:V45" si="21">E46</f>
        <v>0</v>
      </c>
      <c r="F45" s="197">
        <f t="shared" si="21"/>
        <v>0</v>
      </c>
      <c r="G45" s="197">
        <f t="shared" si="21"/>
        <v>0</v>
      </c>
      <c r="H45" s="197">
        <f t="shared" si="21"/>
        <v>0</v>
      </c>
      <c r="I45" s="197">
        <f t="shared" si="21"/>
        <v>0</v>
      </c>
      <c r="J45" s="197"/>
      <c r="K45" s="197">
        <f t="shared" si="21"/>
        <v>0</v>
      </c>
      <c r="L45" s="197">
        <f t="shared" si="21"/>
        <v>0</v>
      </c>
      <c r="M45" s="197">
        <f t="shared" si="21"/>
        <v>2.8151366666666666</v>
      </c>
      <c r="N45" s="197">
        <f t="shared" si="21"/>
        <v>0.4</v>
      </c>
      <c r="O45" s="197">
        <f t="shared" si="21"/>
        <v>0</v>
      </c>
      <c r="P45" s="197">
        <f t="shared" si="21"/>
        <v>1.262</v>
      </c>
      <c r="Q45" s="197">
        <f t="shared" si="21"/>
        <v>0</v>
      </c>
      <c r="R45" s="197"/>
      <c r="S45" s="197">
        <f t="shared" si="21"/>
        <v>0</v>
      </c>
      <c r="T45" s="197">
        <f t="shared" si="21"/>
        <v>0</v>
      </c>
      <c r="U45" s="197">
        <f t="shared" si="21"/>
        <v>0</v>
      </c>
      <c r="V45" s="197">
        <f t="shared" si="21"/>
        <v>0</v>
      </c>
      <c r="W45" s="197">
        <f t="shared" ref="W45:AN45" si="22">W46</f>
        <v>0</v>
      </c>
      <c r="X45" s="197">
        <f t="shared" si="22"/>
        <v>0</v>
      </c>
      <c r="Y45" s="197">
        <f t="shared" si="22"/>
        <v>0</v>
      </c>
      <c r="Z45" s="197"/>
      <c r="AA45" s="197">
        <f t="shared" si="22"/>
        <v>0</v>
      </c>
      <c r="AB45" s="197">
        <f t="shared" si="22"/>
        <v>0</v>
      </c>
      <c r="AC45" s="197">
        <f t="shared" si="22"/>
        <v>0</v>
      </c>
      <c r="AD45" s="197">
        <f t="shared" si="22"/>
        <v>0</v>
      </c>
      <c r="AE45" s="197">
        <f t="shared" si="22"/>
        <v>0</v>
      </c>
      <c r="AF45" s="197">
        <f t="shared" si="22"/>
        <v>0</v>
      </c>
      <c r="AG45" s="197">
        <f t="shared" si="22"/>
        <v>0</v>
      </c>
      <c r="AH45" s="197"/>
      <c r="AI45" s="197">
        <f t="shared" si="22"/>
        <v>0</v>
      </c>
      <c r="AJ45" s="197">
        <f t="shared" si="22"/>
        <v>0</v>
      </c>
      <c r="AK45" s="197">
        <f t="shared" si="22"/>
        <v>2.8151366666666666</v>
      </c>
      <c r="AL45" s="197">
        <f t="shared" si="22"/>
        <v>0.4</v>
      </c>
      <c r="AM45" s="197">
        <f t="shared" si="22"/>
        <v>0</v>
      </c>
      <c r="AN45" s="197">
        <f t="shared" si="22"/>
        <v>1.262</v>
      </c>
      <c r="AO45" s="197">
        <f t="shared" ref="AO45:AQ45" si="23">AO46</f>
        <v>0</v>
      </c>
      <c r="AP45" s="350"/>
      <c r="AQ45" s="350">
        <f t="shared" si="23"/>
        <v>0</v>
      </c>
    </row>
    <row r="46" spans="1:43" s="202" customFormat="1" x14ac:dyDescent="0.25">
      <c r="A46" s="199" t="s">
        <v>75</v>
      </c>
      <c r="B46" s="11" t="s">
        <v>76</v>
      </c>
      <c r="C46" s="200">
        <v>0</v>
      </c>
      <c r="D46" s="200">
        <f>D47+D48</f>
        <v>0</v>
      </c>
      <c r="E46" s="200">
        <f t="shared" ref="E46:AQ46" si="24">E47+E48</f>
        <v>0</v>
      </c>
      <c r="F46" s="200">
        <f t="shared" si="24"/>
        <v>0</v>
      </c>
      <c r="G46" s="200">
        <f t="shared" si="24"/>
        <v>0</v>
      </c>
      <c r="H46" s="200">
        <f t="shared" si="24"/>
        <v>0</v>
      </c>
      <c r="I46" s="200">
        <f t="shared" si="24"/>
        <v>0</v>
      </c>
      <c r="J46" s="200">
        <f t="shared" si="24"/>
        <v>0</v>
      </c>
      <c r="K46" s="200">
        <f t="shared" si="24"/>
        <v>0</v>
      </c>
      <c r="L46" s="200">
        <f t="shared" si="24"/>
        <v>0</v>
      </c>
      <c r="M46" s="200">
        <f t="shared" si="24"/>
        <v>2.8151366666666666</v>
      </c>
      <c r="N46" s="200">
        <f t="shared" si="24"/>
        <v>0.4</v>
      </c>
      <c r="O46" s="200">
        <f t="shared" si="24"/>
        <v>0</v>
      </c>
      <c r="P46" s="200">
        <f t="shared" si="24"/>
        <v>1.262</v>
      </c>
      <c r="Q46" s="200">
        <f t="shared" si="24"/>
        <v>0</v>
      </c>
      <c r="R46" s="200">
        <f t="shared" si="24"/>
        <v>0</v>
      </c>
      <c r="S46" s="200">
        <f t="shared" si="24"/>
        <v>0</v>
      </c>
      <c r="T46" s="200">
        <f t="shared" si="24"/>
        <v>0</v>
      </c>
      <c r="U46" s="200">
        <f t="shared" si="24"/>
        <v>0</v>
      </c>
      <c r="V46" s="200">
        <f t="shared" si="24"/>
        <v>0</v>
      </c>
      <c r="W46" s="200">
        <f t="shared" si="24"/>
        <v>0</v>
      </c>
      <c r="X46" s="200">
        <f t="shared" si="24"/>
        <v>0</v>
      </c>
      <c r="Y46" s="200">
        <f t="shared" si="24"/>
        <v>0</v>
      </c>
      <c r="Z46" s="200">
        <f t="shared" si="24"/>
        <v>0</v>
      </c>
      <c r="AA46" s="200">
        <f t="shared" si="24"/>
        <v>0</v>
      </c>
      <c r="AB46" s="200">
        <f t="shared" si="24"/>
        <v>0</v>
      </c>
      <c r="AC46" s="200">
        <f t="shared" si="24"/>
        <v>0</v>
      </c>
      <c r="AD46" s="200">
        <f t="shared" si="24"/>
        <v>0</v>
      </c>
      <c r="AE46" s="200">
        <f t="shared" si="24"/>
        <v>0</v>
      </c>
      <c r="AF46" s="200">
        <f t="shared" si="24"/>
        <v>0</v>
      </c>
      <c r="AG46" s="200">
        <f t="shared" si="24"/>
        <v>0</v>
      </c>
      <c r="AH46" s="200">
        <f t="shared" si="24"/>
        <v>0</v>
      </c>
      <c r="AI46" s="200">
        <f t="shared" si="24"/>
        <v>0</v>
      </c>
      <c r="AJ46" s="200">
        <f t="shared" si="24"/>
        <v>0</v>
      </c>
      <c r="AK46" s="200">
        <f t="shared" si="24"/>
        <v>2.8151366666666666</v>
      </c>
      <c r="AL46" s="200">
        <f t="shared" si="24"/>
        <v>0.4</v>
      </c>
      <c r="AM46" s="200">
        <f t="shared" si="24"/>
        <v>0</v>
      </c>
      <c r="AN46" s="200">
        <f t="shared" si="24"/>
        <v>1.262</v>
      </c>
      <c r="AO46" s="200">
        <f t="shared" si="24"/>
        <v>0</v>
      </c>
      <c r="AP46" s="200">
        <f t="shared" si="24"/>
        <v>0</v>
      </c>
      <c r="AQ46" s="200">
        <f t="shared" si="24"/>
        <v>0</v>
      </c>
    </row>
    <row r="47" spans="1:43" s="409" customFormat="1" ht="31.5" x14ac:dyDescent="0.25">
      <c r="A47" s="14" t="s">
        <v>77</v>
      </c>
      <c r="B47" s="16" t="s">
        <v>899</v>
      </c>
      <c r="C47" s="395" t="str">
        <f>Ф2!C45</f>
        <v>J_006</v>
      </c>
      <c r="D47" s="395"/>
      <c r="E47" s="395"/>
      <c r="F47" s="395"/>
      <c r="G47" s="395"/>
      <c r="H47" s="395"/>
      <c r="I47" s="395"/>
      <c r="J47" s="395"/>
      <c r="K47" s="395"/>
      <c r="L47" s="395"/>
      <c r="M47" s="395">
        <f>Ф4!BY47</f>
        <v>2.8151366666666666</v>
      </c>
      <c r="N47" s="395">
        <f>Ф4!BZ47</f>
        <v>0.4</v>
      </c>
      <c r="O47" s="395"/>
      <c r="P47" s="395">
        <f>Ф4!CB47</f>
        <v>1.262</v>
      </c>
      <c r="Q47" s="395"/>
      <c r="R47" s="395"/>
      <c r="S47" s="395"/>
      <c r="T47" s="395"/>
      <c r="U47" s="395"/>
      <c r="V47" s="395"/>
      <c r="W47" s="395"/>
      <c r="X47" s="395"/>
      <c r="Y47" s="395"/>
      <c r="Z47" s="395"/>
      <c r="AA47" s="395"/>
      <c r="AB47" s="395"/>
      <c r="AC47" s="395"/>
      <c r="AD47" s="395"/>
      <c r="AE47" s="395"/>
      <c r="AF47" s="395"/>
      <c r="AG47" s="395"/>
      <c r="AH47" s="395"/>
      <c r="AI47" s="395"/>
      <c r="AJ47" s="395"/>
      <c r="AK47" s="395">
        <f>E47+M47+U47+AC47</f>
        <v>2.8151366666666666</v>
      </c>
      <c r="AL47" s="395">
        <f t="shared" ref="AL47" si="25">F47+N47+V47+AD47</f>
        <v>0.4</v>
      </c>
      <c r="AM47" s="395">
        <f t="shared" ref="AM47" si="26">G47+O47+W47+AE47</f>
        <v>0</v>
      </c>
      <c r="AN47" s="395">
        <f t="shared" ref="AN47" si="27">H47+P47+X47+AF47</f>
        <v>1.262</v>
      </c>
      <c r="AO47" s="395">
        <f t="shared" ref="AO47" si="28">I47+Q47+Y47+AG47</f>
        <v>0</v>
      </c>
      <c r="AP47" s="415"/>
      <c r="AQ47" s="415">
        <f t="shared" ref="AQ47" si="29">K47+S47+AA47+AI47</f>
        <v>0</v>
      </c>
    </row>
    <row r="48" spans="1:43" s="409" customFormat="1" x14ac:dyDescent="0.25">
      <c r="A48" s="199" t="s">
        <v>864</v>
      </c>
      <c r="B48" s="413" t="s">
        <v>78</v>
      </c>
      <c r="C48" s="395" t="str">
        <f>Ф2!C48</f>
        <v>I_003</v>
      </c>
      <c r="D48" s="395">
        <v>0</v>
      </c>
      <c r="E48" s="395">
        <v>0</v>
      </c>
      <c r="F48" s="395">
        <v>0</v>
      </c>
      <c r="G48" s="395">
        <v>0</v>
      </c>
      <c r="H48" s="395">
        <v>0</v>
      </c>
      <c r="I48" s="395">
        <v>0</v>
      </c>
      <c r="J48" s="395"/>
      <c r="K48" s="395">
        <v>0</v>
      </c>
      <c r="L48" s="395">
        <v>0</v>
      </c>
      <c r="M48" s="395">
        <v>0</v>
      </c>
      <c r="N48" s="395">
        <v>0</v>
      </c>
      <c r="O48" s="395">
        <v>0</v>
      </c>
      <c r="P48" s="395">
        <v>0</v>
      </c>
      <c r="Q48" s="395">
        <v>0</v>
      </c>
      <c r="R48" s="395"/>
      <c r="S48" s="395">
        <v>0</v>
      </c>
      <c r="T48" s="395">
        <v>0</v>
      </c>
      <c r="U48" s="395">
        <v>0</v>
      </c>
      <c r="V48" s="395">
        <v>0</v>
      </c>
      <c r="W48" s="395">
        <v>0</v>
      </c>
      <c r="X48" s="395">
        <v>0</v>
      </c>
      <c r="Y48" s="395">
        <v>0</v>
      </c>
      <c r="Z48" s="395"/>
      <c r="AA48" s="395">
        <v>0</v>
      </c>
      <c r="AB48" s="395">
        <v>0</v>
      </c>
      <c r="AC48" s="395">
        <v>0</v>
      </c>
      <c r="AD48" s="395">
        <v>0</v>
      </c>
      <c r="AE48" s="395">
        <v>0</v>
      </c>
      <c r="AF48" s="395">
        <v>0</v>
      </c>
      <c r="AG48" s="395">
        <v>0</v>
      </c>
      <c r="AH48" s="395"/>
      <c r="AI48" s="395">
        <v>0</v>
      </c>
      <c r="AJ48" s="395">
        <f>D48+L48+T48+AB48</f>
        <v>0</v>
      </c>
      <c r="AK48" s="395">
        <f>E48+M48+U48+AC48</f>
        <v>0</v>
      </c>
      <c r="AL48" s="395">
        <f t="shared" ref="AL48" si="30">F48+N48+V48+AD48</f>
        <v>0</v>
      </c>
      <c r="AM48" s="395">
        <f t="shared" ref="AM48" si="31">G48+O48+W48+AE48</f>
        <v>0</v>
      </c>
      <c r="AN48" s="395">
        <f t="shared" ref="AN48" si="32">H48+P48+X48+AF48</f>
        <v>0</v>
      </c>
      <c r="AO48" s="395">
        <f t="shared" ref="AO48" si="33">I48+Q48+Y48+AG48</f>
        <v>0</v>
      </c>
      <c r="AP48" s="415"/>
      <c r="AQ48" s="415">
        <f t="shared" ref="AQ48" si="34">K48+S48+AA48+AI48</f>
        <v>0</v>
      </c>
    </row>
    <row r="49" spans="1:43" s="202" customFormat="1" ht="31.5" hidden="1" x14ac:dyDescent="0.25">
      <c r="A49" s="199" t="s">
        <v>117</v>
      </c>
      <c r="B49" s="11" t="s">
        <v>118</v>
      </c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  <c r="AJ49" s="200"/>
      <c r="AK49" s="200"/>
      <c r="AL49" s="200"/>
      <c r="AM49" s="200"/>
      <c r="AN49" s="200"/>
      <c r="AO49" s="200"/>
      <c r="AP49" s="351"/>
      <c r="AQ49" s="351"/>
    </row>
    <row r="50" spans="1:43" s="198" customFormat="1" ht="31.5" x14ac:dyDescent="0.25">
      <c r="A50" s="196" t="s">
        <v>119</v>
      </c>
      <c r="B50" s="65" t="s">
        <v>120</v>
      </c>
      <c r="C50" s="197">
        <v>0</v>
      </c>
      <c r="D50" s="197">
        <f>D55</f>
        <v>0</v>
      </c>
      <c r="E50" s="197">
        <f t="shared" ref="E50:AQ50" si="35">E55</f>
        <v>0</v>
      </c>
      <c r="F50" s="197">
        <f t="shared" si="35"/>
        <v>0</v>
      </c>
      <c r="G50" s="197">
        <f t="shared" si="35"/>
        <v>0</v>
      </c>
      <c r="H50" s="197">
        <f t="shared" si="35"/>
        <v>0</v>
      </c>
      <c r="I50" s="197">
        <f t="shared" si="35"/>
        <v>0</v>
      </c>
      <c r="J50" s="197"/>
      <c r="K50" s="197">
        <f t="shared" si="35"/>
        <v>0</v>
      </c>
      <c r="L50" s="197">
        <f t="shared" si="35"/>
        <v>0</v>
      </c>
      <c r="M50" s="197">
        <f t="shared" si="35"/>
        <v>0</v>
      </c>
      <c r="N50" s="197">
        <f t="shared" si="35"/>
        <v>0</v>
      </c>
      <c r="O50" s="197">
        <f t="shared" si="35"/>
        <v>0</v>
      </c>
      <c r="P50" s="197">
        <f t="shared" si="35"/>
        <v>0</v>
      </c>
      <c r="Q50" s="197">
        <f t="shared" si="35"/>
        <v>0</v>
      </c>
      <c r="R50" s="197"/>
      <c r="S50" s="197">
        <f t="shared" si="35"/>
        <v>0</v>
      </c>
      <c r="T50" s="197">
        <f t="shared" si="35"/>
        <v>0</v>
      </c>
      <c r="U50" s="197">
        <f t="shared" si="35"/>
        <v>0</v>
      </c>
      <c r="V50" s="197">
        <f t="shared" si="35"/>
        <v>0</v>
      </c>
      <c r="W50" s="197">
        <f t="shared" si="35"/>
        <v>0</v>
      </c>
      <c r="X50" s="197">
        <f t="shared" si="35"/>
        <v>0</v>
      </c>
      <c r="Y50" s="197">
        <f t="shared" si="35"/>
        <v>0</v>
      </c>
      <c r="Z50" s="352">
        <f t="shared" si="35"/>
        <v>0</v>
      </c>
      <c r="AA50" s="197">
        <f t="shared" si="35"/>
        <v>0</v>
      </c>
      <c r="AB50" s="197">
        <f t="shared" si="35"/>
        <v>0</v>
      </c>
      <c r="AC50" s="197">
        <f t="shared" si="35"/>
        <v>0</v>
      </c>
      <c r="AD50" s="197">
        <f t="shared" si="35"/>
        <v>0</v>
      </c>
      <c r="AE50" s="197">
        <f t="shared" si="35"/>
        <v>0</v>
      </c>
      <c r="AF50" s="197">
        <f t="shared" si="35"/>
        <v>0</v>
      </c>
      <c r="AG50" s="197">
        <f t="shared" si="35"/>
        <v>0</v>
      </c>
      <c r="AH50" s="197"/>
      <c r="AI50" s="197">
        <f t="shared" si="35"/>
        <v>0</v>
      </c>
      <c r="AJ50" s="197">
        <f t="shared" si="35"/>
        <v>0</v>
      </c>
      <c r="AK50" s="197">
        <f t="shared" si="35"/>
        <v>0</v>
      </c>
      <c r="AL50" s="197">
        <f t="shared" si="35"/>
        <v>0</v>
      </c>
      <c r="AM50" s="197">
        <f t="shared" si="35"/>
        <v>0</v>
      </c>
      <c r="AN50" s="197">
        <f t="shared" si="35"/>
        <v>0</v>
      </c>
      <c r="AO50" s="197">
        <f t="shared" si="35"/>
        <v>0</v>
      </c>
      <c r="AP50" s="352">
        <f t="shared" si="35"/>
        <v>0</v>
      </c>
      <c r="AQ50" s="197">
        <f t="shared" si="35"/>
        <v>0</v>
      </c>
    </row>
    <row r="51" spans="1:43" s="202" customFormat="1" ht="31.5" hidden="1" outlineLevel="1" x14ac:dyDescent="0.25">
      <c r="A51" s="199" t="s">
        <v>121</v>
      </c>
      <c r="B51" s="11" t="s">
        <v>122</v>
      </c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353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353"/>
      <c r="AQ51" s="351"/>
    </row>
    <row r="52" spans="1:43" s="202" customFormat="1" ht="31.5" hidden="1" outlineLevel="1" x14ac:dyDescent="0.25">
      <c r="A52" s="199" t="s">
        <v>123</v>
      </c>
      <c r="B52" s="11" t="s">
        <v>50</v>
      </c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353"/>
      <c r="AA52" s="200"/>
      <c r="AB52" s="200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353"/>
      <c r="AQ52" s="351"/>
    </row>
    <row r="53" spans="1:43" s="202" customFormat="1" hidden="1" outlineLevel="1" x14ac:dyDescent="0.25">
      <c r="A53" s="199" t="s">
        <v>51</v>
      </c>
      <c r="B53" s="11" t="s">
        <v>52</v>
      </c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353"/>
      <c r="AA53" s="200"/>
      <c r="AB53" s="200"/>
      <c r="AC53" s="200"/>
      <c r="AD53" s="200"/>
      <c r="AE53" s="200"/>
      <c r="AF53" s="200"/>
      <c r="AG53" s="200"/>
      <c r="AH53" s="200"/>
      <c r="AI53" s="200"/>
      <c r="AJ53" s="200"/>
      <c r="AK53" s="200"/>
      <c r="AL53" s="200"/>
      <c r="AM53" s="200"/>
      <c r="AN53" s="200"/>
      <c r="AO53" s="200"/>
      <c r="AP53" s="353"/>
      <c r="AQ53" s="351"/>
    </row>
    <row r="54" spans="1:43" s="202" customFormat="1" ht="31.5" hidden="1" outlineLevel="1" x14ac:dyDescent="0.25">
      <c r="A54" s="199" t="s">
        <v>53</v>
      </c>
      <c r="B54" s="11" t="s">
        <v>54</v>
      </c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353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353"/>
      <c r="AQ54" s="351"/>
    </row>
    <row r="55" spans="1:43" s="202" customFormat="1" ht="31.5" collapsed="1" x14ac:dyDescent="0.25">
      <c r="A55" s="199" t="s">
        <v>55</v>
      </c>
      <c r="B55" s="11" t="s">
        <v>56</v>
      </c>
      <c r="C55" s="200">
        <v>0</v>
      </c>
      <c r="D55" s="200">
        <f>D56</f>
        <v>0</v>
      </c>
      <c r="E55" s="200">
        <f t="shared" ref="E55:AQ55" si="36">E56</f>
        <v>0</v>
      </c>
      <c r="F55" s="200">
        <f t="shared" si="36"/>
        <v>0</v>
      </c>
      <c r="G55" s="200">
        <f t="shared" si="36"/>
        <v>0</v>
      </c>
      <c r="H55" s="200">
        <f t="shared" si="36"/>
        <v>0</v>
      </c>
      <c r="I55" s="200">
        <f t="shared" si="36"/>
        <v>0</v>
      </c>
      <c r="J55" s="200"/>
      <c r="K55" s="200">
        <f t="shared" si="36"/>
        <v>0</v>
      </c>
      <c r="L55" s="200">
        <f t="shared" si="36"/>
        <v>0</v>
      </c>
      <c r="M55" s="200">
        <f t="shared" si="36"/>
        <v>0</v>
      </c>
      <c r="N55" s="200">
        <f t="shared" si="36"/>
        <v>0</v>
      </c>
      <c r="O55" s="200">
        <f t="shared" si="36"/>
        <v>0</v>
      </c>
      <c r="P55" s="200">
        <f t="shared" si="36"/>
        <v>0</v>
      </c>
      <c r="Q55" s="200">
        <f t="shared" si="36"/>
        <v>0</v>
      </c>
      <c r="R55" s="200"/>
      <c r="S55" s="200">
        <f t="shared" si="36"/>
        <v>0</v>
      </c>
      <c r="T55" s="200">
        <f t="shared" si="36"/>
        <v>0</v>
      </c>
      <c r="U55" s="200">
        <f t="shared" si="36"/>
        <v>0</v>
      </c>
      <c r="V55" s="200">
        <f t="shared" si="36"/>
        <v>0</v>
      </c>
      <c r="W55" s="200">
        <f t="shared" si="36"/>
        <v>0</v>
      </c>
      <c r="X55" s="200">
        <f t="shared" si="36"/>
        <v>0</v>
      </c>
      <c r="Y55" s="200">
        <f t="shared" si="36"/>
        <v>0</v>
      </c>
      <c r="Z55" s="353">
        <f t="shared" si="36"/>
        <v>0</v>
      </c>
      <c r="AA55" s="200">
        <f t="shared" si="36"/>
        <v>0</v>
      </c>
      <c r="AB55" s="200">
        <f t="shared" si="36"/>
        <v>0</v>
      </c>
      <c r="AC55" s="200">
        <f t="shared" si="36"/>
        <v>0</v>
      </c>
      <c r="AD55" s="200">
        <f t="shared" si="36"/>
        <v>0</v>
      </c>
      <c r="AE55" s="200">
        <f t="shared" si="36"/>
        <v>0</v>
      </c>
      <c r="AF55" s="200">
        <f t="shared" si="36"/>
        <v>0</v>
      </c>
      <c r="AG55" s="200">
        <f t="shared" si="36"/>
        <v>0</v>
      </c>
      <c r="AH55" s="200"/>
      <c r="AI55" s="200">
        <f t="shared" si="36"/>
        <v>0</v>
      </c>
      <c r="AJ55" s="200">
        <f t="shared" si="36"/>
        <v>0</v>
      </c>
      <c r="AK55" s="200">
        <f t="shared" si="36"/>
        <v>0</v>
      </c>
      <c r="AL55" s="200">
        <f t="shared" si="36"/>
        <v>0</v>
      </c>
      <c r="AM55" s="200">
        <f t="shared" si="36"/>
        <v>0</v>
      </c>
      <c r="AN55" s="200">
        <f t="shared" si="36"/>
        <v>0</v>
      </c>
      <c r="AO55" s="200">
        <f t="shared" si="36"/>
        <v>0</v>
      </c>
      <c r="AP55" s="353">
        <f t="shared" si="36"/>
        <v>0</v>
      </c>
      <c r="AQ55" s="200">
        <f t="shared" si="36"/>
        <v>0</v>
      </c>
    </row>
    <row r="56" spans="1:43" s="409" customFormat="1" x14ac:dyDescent="0.25">
      <c r="A56" s="199"/>
      <c r="B56" s="11"/>
      <c r="C56" s="395"/>
      <c r="D56" s="395"/>
      <c r="E56" s="395"/>
      <c r="F56" s="395"/>
      <c r="G56" s="395"/>
      <c r="H56" s="395"/>
      <c r="I56" s="395"/>
      <c r="J56" s="395"/>
      <c r="K56" s="395"/>
      <c r="L56" s="395"/>
      <c r="M56" s="419"/>
      <c r="N56" s="395"/>
      <c r="O56" s="395"/>
      <c r="P56" s="395"/>
      <c r="Q56" s="395"/>
      <c r="R56" s="395"/>
      <c r="S56" s="395"/>
      <c r="T56" s="395"/>
      <c r="U56" s="395"/>
      <c r="V56" s="395"/>
      <c r="W56" s="395"/>
      <c r="X56" s="395"/>
      <c r="Y56" s="395"/>
      <c r="Z56" s="417"/>
      <c r="AA56" s="395"/>
      <c r="AB56" s="395"/>
      <c r="AC56" s="395"/>
      <c r="AD56" s="395"/>
      <c r="AE56" s="395"/>
      <c r="AF56" s="395"/>
      <c r="AG56" s="395"/>
      <c r="AH56" s="395"/>
      <c r="AI56" s="395"/>
      <c r="AJ56" s="395"/>
      <c r="AK56" s="395"/>
      <c r="AL56" s="395"/>
      <c r="AM56" s="395"/>
      <c r="AN56" s="395"/>
      <c r="AO56" s="395"/>
      <c r="AP56" s="417"/>
      <c r="AQ56" s="395"/>
    </row>
    <row r="57" spans="1:43" s="135" customFormat="1" ht="31.5" hidden="1" outlineLevel="1" x14ac:dyDescent="0.25">
      <c r="A57" s="14" t="s">
        <v>57</v>
      </c>
      <c r="B57" s="11" t="s">
        <v>58</v>
      </c>
      <c r="C57" s="206"/>
      <c r="D57" s="206"/>
      <c r="E57" s="207"/>
      <c r="F57" s="207"/>
      <c r="G57" s="206"/>
      <c r="H57" s="208"/>
      <c r="I57" s="208"/>
      <c r="J57" s="208"/>
      <c r="K57" s="209"/>
      <c r="L57" s="206"/>
      <c r="M57" s="206"/>
      <c r="N57" s="210"/>
      <c r="O57" s="206"/>
      <c r="P57" s="206"/>
      <c r="Q57" s="208"/>
      <c r="R57" s="208"/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8"/>
      <c r="AE57" s="208"/>
      <c r="AF57" s="208"/>
      <c r="AG57" s="208"/>
      <c r="AH57" s="208"/>
      <c r="AI57" s="208"/>
      <c r="AJ57" s="208"/>
      <c r="AK57" s="208"/>
      <c r="AL57" s="208"/>
      <c r="AM57" s="208"/>
      <c r="AN57" s="208"/>
      <c r="AO57" s="208"/>
      <c r="AP57" s="365"/>
      <c r="AQ57" s="358"/>
    </row>
    <row r="58" spans="1:43" ht="31.5" hidden="1" outlineLevel="1" x14ac:dyDescent="0.25">
      <c r="A58" s="60" t="s">
        <v>59</v>
      </c>
      <c r="B58" s="61" t="s">
        <v>60</v>
      </c>
      <c r="C58" s="56"/>
      <c r="D58" s="56"/>
      <c r="E58" s="62"/>
      <c r="F58" s="62"/>
      <c r="G58" s="56"/>
      <c r="H58" s="56"/>
      <c r="I58" s="56"/>
      <c r="J58" s="56"/>
      <c r="K58" s="63"/>
      <c r="L58" s="56"/>
      <c r="M58" s="56"/>
      <c r="N58" s="63"/>
      <c r="O58" s="56"/>
      <c r="P58" s="56"/>
      <c r="Q58" s="56"/>
      <c r="R58" s="56"/>
      <c r="S58" s="56"/>
      <c r="T58" s="56"/>
      <c r="U58" s="56"/>
      <c r="AP58" s="359"/>
      <c r="AQ58" s="359"/>
    </row>
    <row r="59" spans="1:43" ht="31.5" hidden="1" outlineLevel="1" x14ac:dyDescent="0.25">
      <c r="A59" s="14" t="s">
        <v>61</v>
      </c>
      <c r="B59" s="16" t="s">
        <v>62</v>
      </c>
      <c r="C59" s="17"/>
      <c r="D59" s="17"/>
      <c r="E59" s="47"/>
      <c r="F59" s="47"/>
      <c r="G59" s="17"/>
      <c r="H59" s="17"/>
      <c r="I59" s="17"/>
      <c r="J59" s="17"/>
      <c r="K59" s="52"/>
      <c r="L59" s="17"/>
      <c r="M59" s="17"/>
      <c r="N59" s="52"/>
      <c r="O59" s="17"/>
      <c r="P59" s="17"/>
      <c r="Q59" s="17"/>
      <c r="R59" s="17"/>
      <c r="S59" s="17"/>
      <c r="T59" s="17"/>
      <c r="U59" s="17"/>
      <c r="AP59" s="359"/>
      <c r="AQ59" s="359"/>
    </row>
    <row r="60" spans="1:43" s="25" customFormat="1" ht="31.5" hidden="1" outlineLevel="1" x14ac:dyDescent="0.25">
      <c r="A60" s="22" t="s">
        <v>63</v>
      </c>
      <c r="B60" s="23" t="s">
        <v>64</v>
      </c>
      <c r="C60" s="24"/>
      <c r="D60" s="24"/>
      <c r="E60" s="48"/>
      <c r="F60" s="48"/>
      <c r="G60" s="24"/>
      <c r="H60" s="24"/>
      <c r="I60" s="24"/>
      <c r="J60" s="24"/>
      <c r="K60" s="53"/>
      <c r="L60" s="24"/>
      <c r="M60" s="24"/>
      <c r="N60" s="53"/>
      <c r="O60" s="24"/>
      <c r="P60" s="24"/>
      <c r="Q60" s="24"/>
      <c r="R60" s="24"/>
      <c r="S60" s="24"/>
      <c r="T60" s="24"/>
      <c r="U60" s="24"/>
      <c r="AP60" s="360"/>
      <c r="AQ60" s="360"/>
    </row>
    <row r="61" spans="1:43" hidden="1" outlineLevel="1" x14ac:dyDescent="0.25">
      <c r="A61" s="14" t="s">
        <v>65</v>
      </c>
      <c r="B61" s="16" t="s">
        <v>66</v>
      </c>
      <c r="C61" s="17"/>
      <c r="D61" s="17"/>
      <c r="E61" s="47"/>
      <c r="F61" s="47"/>
      <c r="G61" s="17"/>
      <c r="H61" s="17"/>
      <c r="I61" s="17"/>
      <c r="J61" s="17"/>
      <c r="K61" s="52"/>
      <c r="L61" s="17"/>
      <c r="M61" s="17"/>
      <c r="N61" s="52"/>
      <c r="O61" s="17"/>
      <c r="P61" s="17"/>
      <c r="Q61" s="17"/>
      <c r="R61" s="17"/>
      <c r="S61" s="17"/>
      <c r="T61" s="17"/>
      <c r="U61" s="17"/>
      <c r="AP61" s="359"/>
      <c r="AQ61" s="359"/>
    </row>
    <row r="62" spans="1:43" ht="31.5" hidden="1" outlineLevel="1" x14ac:dyDescent="0.25">
      <c r="A62" s="14" t="s">
        <v>67</v>
      </c>
      <c r="B62" s="16" t="s">
        <v>68</v>
      </c>
      <c r="C62" s="17"/>
      <c r="D62" s="17"/>
      <c r="E62" s="47"/>
      <c r="F62" s="47"/>
      <c r="G62" s="17"/>
      <c r="H62" s="17"/>
      <c r="I62" s="17"/>
      <c r="J62" s="17"/>
      <c r="K62" s="52"/>
      <c r="L62" s="17"/>
      <c r="M62" s="17"/>
      <c r="N62" s="52"/>
      <c r="O62" s="17"/>
      <c r="P62" s="17"/>
      <c r="Q62" s="17"/>
      <c r="R62" s="17"/>
      <c r="S62" s="17"/>
      <c r="T62" s="17"/>
      <c r="U62" s="17"/>
      <c r="AP62" s="359"/>
      <c r="AQ62" s="359"/>
    </row>
    <row r="63" spans="1:43" s="28" customFormat="1" ht="47.25" hidden="1" outlineLevel="1" collapsed="1" x14ac:dyDescent="0.25">
      <c r="A63" s="20" t="s">
        <v>69</v>
      </c>
      <c r="B63" s="32" t="s">
        <v>70</v>
      </c>
      <c r="C63" s="27"/>
      <c r="D63" s="27"/>
      <c r="E63" s="49"/>
      <c r="F63" s="49"/>
      <c r="G63" s="27"/>
      <c r="H63" s="27"/>
      <c r="I63" s="27"/>
      <c r="J63" s="27"/>
      <c r="K63" s="54"/>
      <c r="L63" s="27"/>
      <c r="M63" s="27"/>
      <c r="N63" s="54"/>
      <c r="O63" s="27"/>
      <c r="P63" s="27"/>
      <c r="Q63" s="27"/>
      <c r="R63" s="27"/>
      <c r="S63" s="27"/>
      <c r="T63" s="27"/>
      <c r="U63" s="27"/>
      <c r="AP63" s="361"/>
      <c r="AQ63" s="361"/>
    </row>
    <row r="64" spans="1:43" s="25" customFormat="1" ht="31.5" hidden="1" outlineLevel="1" x14ac:dyDescent="0.25">
      <c r="A64" s="22" t="s">
        <v>71</v>
      </c>
      <c r="B64" s="23" t="s">
        <v>72</v>
      </c>
      <c r="C64" s="24"/>
      <c r="D64" s="24"/>
      <c r="E64" s="48"/>
      <c r="F64" s="48"/>
      <c r="G64" s="24"/>
      <c r="H64" s="24"/>
      <c r="I64" s="24"/>
      <c r="J64" s="24"/>
      <c r="K64" s="53"/>
      <c r="L64" s="24"/>
      <c r="M64" s="24"/>
      <c r="N64" s="53"/>
      <c r="O64" s="24"/>
      <c r="P64" s="24"/>
      <c r="Q64" s="24"/>
      <c r="R64" s="24"/>
      <c r="S64" s="24"/>
      <c r="T64" s="24"/>
      <c r="U64" s="24"/>
      <c r="AP64" s="360"/>
      <c r="AQ64" s="360"/>
    </row>
    <row r="65" spans="1:43" s="25" customFormat="1" ht="31.5" hidden="1" outlineLevel="1" x14ac:dyDescent="0.25">
      <c r="A65" s="323" t="s">
        <v>73</v>
      </c>
      <c r="B65" s="324" t="s">
        <v>74</v>
      </c>
      <c r="C65" s="325"/>
      <c r="D65" s="325"/>
      <c r="E65" s="326"/>
      <c r="F65" s="326"/>
      <c r="G65" s="325"/>
      <c r="H65" s="325"/>
      <c r="I65" s="325"/>
      <c r="J65" s="325"/>
      <c r="K65" s="327"/>
      <c r="L65" s="325"/>
      <c r="M65" s="325"/>
      <c r="N65" s="327"/>
      <c r="O65" s="325"/>
      <c r="P65" s="325"/>
      <c r="Q65" s="325"/>
      <c r="R65" s="325"/>
      <c r="S65" s="325"/>
      <c r="T65" s="325"/>
      <c r="U65" s="325"/>
      <c r="AP65" s="360"/>
      <c r="AQ65" s="360"/>
    </row>
    <row r="66" spans="1:43" s="331" customFormat="1" collapsed="1" x14ac:dyDescent="0.25">
      <c r="A66" s="20" t="s">
        <v>680</v>
      </c>
      <c r="B66" s="284" t="s">
        <v>681</v>
      </c>
      <c r="C66" s="328"/>
      <c r="D66" s="328"/>
      <c r="E66" s="329"/>
      <c r="F66" s="329"/>
      <c r="G66" s="328"/>
      <c r="H66" s="328"/>
      <c r="I66" s="328"/>
      <c r="J66" s="328"/>
      <c r="K66" s="330"/>
      <c r="L66" s="328"/>
      <c r="M66" s="333">
        <f>M67</f>
        <v>3.5141449999999996</v>
      </c>
      <c r="N66" s="333">
        <f t="shared" ref="N66:AQ66" si="37">N67</f>
        <v>0</v>
      </c>
      <c r="O66" s="333">
        <f t="shared" si="37"/>
        <v>0</v>
      </c>
      <c r="P66" s="333">
        <f t="shared" si="37"/>
        <v>0</v>
      </c>
      <c r="Q66" s="333">
        <f t="shared" si="37"/>
        <v>0</v>
      </c>
      <c r="R66" s="333"/>
      <c r="S66" s="363">
        <f t="shared" si="37"/>
        <v>1</v>
      </c>
      <c r="T66" s="333">
        <f t="shared" si="37"/>
        <v>0</v>
      </c>
      <c r="U66" s="333">
        <f t="shared" si="37"/>
        <v>0</v>
      </c>
      <c r="V66" s="333">
        <f t="shared" si="37"/>
        <v>0</v>
      </c>
      <c r="W66" s="333">
        <f t="shared" si="37"/>
        <v>0</v>
      </c>
      <c r="X66" s="333">
        <f t="shared" si="37"/>
        <v>0</v>
      </c>
      <c r="Y66" s="333">
        <f t="shared" si="37"/>
        <v>0</v>
      </c>
      <c r="Z66" s="333"/>
      <c r="AA66" s="333">
        <f t="shared" si="37"/>
        <v>0</v>
      </c>
      <c r="AB66" s="333">
        <f t="shared" si="37"/>
        <v>0</v>
      </c>
      <c r="AC66" s="333">
        <f t="shared" si="37"/>
        <v>0</v>
      </c>
      <c r="AD66" s="333">
        <f t="shared" si="37"/>
        <v>0</v>
      </c>
      <c r="AE66" s="333">
        <f t="shared" si="37"/>
        <v>0</v>
      </c>
      <c r="AF66" s="333">
        <f t="shared" si="37"/>
        <v>0</v>
      </c>
      <c r="AG66" s="333">
        <f t="shared" si="37"/>
        <v>0</v>
      </c>
      <c r="AH66" s="333"/>
      <c r="AI66" s="333">
        <f t="shared" si="37"/>
        <v>0</v>
      </c>
      <c r="AJ66" s="333">
        <f t="shared" si="37"/>
        <v>0</v>
      </c>
      <c r="AK66" s="333">
        <f t="shared" si="37"/>
        <v>3.5141449999999996</v>
      </c>
      <c r="AL66" s="333">
        <f t="shared" si="37"/>
        <v>0</v>
      </c>
      <c r="AM66" s="333">
        <f t="shared" si="37"/>
        <v>0</v>
      </c>
      <c r="AN66" s="333">
        <f t="shared" si="37"/>
        <v>0</v>
      </c>
      <c r="AO66" s="333">
        <f t="shared" si="37"/>
        <v>0</v>
      </c>
      <c r="AP66" s="363"/>
      <c r="AQ66" s="363">
        <f t="shared" si="37"/>
        <v>1</v>
      </c>
    </row>
    <row r="67" spans="1:43" s="389" customFormat="1" ht="31.5" x14ac:dyDescent="0.25">
      <c r="A67" s="385" t="s">
        <v>682</v>
      </c>
      <c r="B67" s="405" t="s">
        <v>683</v>
      </c>
      <c r="C67" s="395" t="str">
        <f>Ф2!C67</f>
        <v>J_007</v>
      </c>
      <c r="D67" s="404"/>
      <c r="E67" s="418"/>
      <c r="F67" s="418"/>
      <c r="G67" s="404"/>
      <c r="H67" s="404"/>
      <c r="I67" s="404"/>
      <c r="J67" s="404"/>
      <c r="K67" s="411"/>
      <c r="L67" s="404"/>
      <c r="M67" s="395">
        <f>Ф4!AS69</f>
        <v>3.5141449999999996</v>
      </c>
      <c r="N67" s="395">
        <f>Ф4!AT69</f>
        <v>0</v>
      </c>
      <c r="O67" s="395">
        <f>Ф4!AU69</f>
        <v>0</v>
      </c>
      <c r="P67" s="395">
        <f>Ф4!AV69</f>
        <v>0</v>
      </c>
      <c r="Q67" s="395">
        <f>Ф4!AW69</f>
        <v>0</v>
      </c>
      <c r="R67" s="395"/>
      <c r="S67" s="415">
        <v>1</v>
      </c>
      <c r="T67" s="404"/>
      <c r="U67" s="404"/>
      <c r="V67" s="404"/>
      <c r="W67" s="404"/>
      <c r="X67" s="404"/>
      <c r="Y67" s="404"/>
      <c r="Z67" s="404"/>
      <c r="AA67" s="404"/>
      <c r="AB67" s="404"/>
      <c r="AC67" s="404"/>
      <c r="AD67" s="404"/>
      <c r="AE67" s="404"/>
      <c r="AF67" s="404"/>
      <c r="AG67" s="404"/>
      <c r="AH67" s="404"/>
      <c r="AI67" s="404"/>
      <c r="AJ67" s="404"/>
      <c r="AK67" s="395">
        <f>E67+M67+U67+AC67</f>
        <v>3.5141449999999996</v>
      </c>
      <c r="AL67" s="395">
        <f t="shared" ref="AL67" si="38">F67+N67+V67+AD67</f>
        <v>0</v>
      </c>
      <c r="AM67" s="395">
        <f t="shared" ref="AM67" si="39">G67+O67+W67+AE67</f>
        <v>0</v>
      </c>
      <c r="AN67" s="395">
        <f t="shared" ref="AN67" si="40">H67+P67+X67+AF67</f>
        <v>0</v>
      </c>
      <c r="AO67" s="395">
        <f t="shared" ref="AO67" si="41">I67+Q67+Y67+AG67</f>
        <v>0</v>
      </c>
      <c r="AP67" s="415"/>
      <c r="AQ67" s="415">
        <f t="shared" ref="AQ67" si="42">K67+S67+AA67+AI67</f>
        <v>1</v>
      </c>
    </row>
    <row r="69" spans="1:43" x14ac:dyDescent="0.25">
      <c r="J69" s="55"/>
      <c r="K69"/>
      <c r="M69" s="55"/>
      <c r="N69"/>
    </row>
    <row r="70" spans="1:43" x14ac:dyDescent="0.25">
      <c r="J70" s="55"/>
      <c r="K70"/>
      <c r="M70" s="55"/>
      <c r="N70"/>
    </row>
    <row r="71" spans="1:43" ht="18.75" x14ac:dyDescent="0.25">
      <c r="B71" s="296" t="s">
        <v>79</v>
      </c>
      <c r="C71" s="297"/>
      <c r="D71" s="297"/>
      <c r="E71" s="297" t="s">
        <v>80</v>
      </c>
      <c r="J71" s="55"/>
      <c r="K71"/>
      <c r="M71" s="55"/>
      <c r="N71"/>
    </row>
    <row r="72" spans="1:43" ht="18.75" x14ac:dyDescent="0.25">
      <c r="B72" s="296"/>
      <c r="C72" s="297"/>
      <c r="D72" s="297"/>
      <c r="E72" s="297"/>
      <c r="J72" s="55"/>
      <c r="K72"/>
      <c r="M72" s="55"/>
      <c r="N72"/>
    </row>
    <row r="73" spans="1:43" ht="18.75" x14ac:dyDescent="0.25">
      <c r="B73" s="296"/>
      <c r="C73" s="297"/>
      <c r="D73" s="297"/>
      <c r="E73" s="297"/>
      <c r="J73" s="55"/>
      <c r="K73"/>
      <c r="M73" s="55"/>
      <c r="N73"/>
    </row>
    <row r="74" spans="1:43" x14ac:dyDescent="0.25">
      <c r="J74" s="55"/>
      <c r="K74"/>
      <c r="M74" s="55"/>
      <c r="N74"/>
    </row>
    <row r="75" spans="1:43" x14ac:dyDescent="0.25">
      <c r="J75" s="55"/>
      <c r="K75"/>
      <c r="M75" s="55"/>
      <c r="N75"/>
    </row>
    <row r="76" spans="1:43" s="41" customFormat="1" x14ac:dyDescent="0.25">
      <c r="A76" s="613" t="s">
        <v>213</v>
      </c>
      <c r="B76" s="613"/>
      <c r="C76" s="613"/>
      <c r="D76" s="613"/>
      <c r="E76" s="613"/>
      <c r="F76" s="613"/>
      <c r="G76" s="613"/>
      <c r="H76" s="613"/>
      <c r="I76" s="613"/>
      <c r="J76" s="613"/>
      <c r="K76" s="613"/>
      <c r="L76" s="613"/>
      <c r="M76" s="613"/>
      <c r="N76" s="613"/>
      <c r="O76" s="613"/>
      <c r="P76" s="613"/>
      <c r="Q76" s="613"/>
      <c r="R76" s="318"/>
      <c r="S76" s="137"/>
      <c r="T76" s="162"/>
      <c r="U76" s="162"/>
      <c r="V76" s="162"/>
      <c r="W76" s="162"/>
      <c r="AB76" s="139"/>
      <c r="AC76" s="139"/>
      <c r="AD76" s="139"/>
      <c r="AE76" s="139"/>
      <c r="AF76" s="139"/>
      <c r="AG76" s="139"/>
      <c r="AH76" s="139"/>
      <c r="AI76" s="139"/>
      <c r="AJ76" s="139"/>
      <c r="AK76" s="139"/>
    </row>
    <row r="77" spans="1:43" s="41" customFormat="1" x14ac:dyDescent="0.25">
      <c r="A77" s="596" t="s">
        <v>214</v>
      </c>
      <c r="B77" s="596"/>
      <c r="C77" s="596"/>
      <c r="D77" s="596"/>
      <c r="E77" s="596"/>
      <c r="F77" s="596"/>
      <c r="G77" s="596"/>
      <c r="H77" s="596"/>
      <c r="I77" s="596"/>
      <c r="J77" s="596"/>
      <c r="K77" s="596"/>
      <c r="L77" s="596"/>
      <c r="M77" s="596"/>
      <c r="N77" s="596"/>
      <c r="O77" s="596"/>
      <c r="P77" s="596"/>
      <c r="Q77" s="596"/>
      <c r="R77" s="319"/>
      <c r="S77" s="140"/>
      <c r="T77" s="163"/>
      <c r="U77" s="163"/>
      <c r="V77" s="163"/>
      <c r="W77" s="163"/>
      <c r="AB77" s="139"/>
      <c r="AC77" s="139"/>
      <c r="AD77" s="139"/>
      <c r="AE77" s="139"/>
      <c r="AF77" s="139"/>
      <c r="AG77" s="139"/>
      <c r="AH77" s="139"/>
      <c r="AI77" s="139"/>
      <c r="AJ77" s="139"/>
      <c r="AK77" s="139"/>
    </row>
    <row r="78" spans="1:43" s="41" customFormat="1" x14ac:dyDescent="0.25">
      <c r="A78" s="596" t="s">
        <v>215</v>
      </c>
      <c r="B78" s="596"/>
      <c r="C78" s="596"/>
      <c r="D78" s="596"/>
      <c r="E78" s="596"/>
      <c r="F78" s="596"/>
      <c r="G78" s="596"/>
      <c r="H78" s="596"/>
      <c r="I78" s="596"/>
      <c r="J78" s="596"/>
      <c r="K78" s="596"/>
      <c r="L78" s="596"/>
      <c r="M78" s="596"/>
      <c r="N78" s="596"/>
      <c r="O78" s="596"/>
      <c r="P78" s="596"/>
      <c r="Q78" s="596"/>
      <c r="R78" s="319"/>
      <c r="S78" s="140"/>
      <c r="T78" s="163"/>
      <c r="U78" s="163"/>
      <c r="V78" s="163"/>
      <c r="W78" s="163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</row>
    <row r="79" spans="1:43" s="41" customFormat="1" x14ac:dyDescent="0.25">
      <c r="A79" s="596" t="s">
        <v>216</v>
      </c>
      <c r="B79" s="596"/>
      <c r="C79" s="596"/>
      <c r="D79" s="596"/>
      <c r="E79" s="596"/>
      <c r="F79" s="596"/>
      <c r="G79" s="596"/>
      <c r="H79" s="596"/>
      <c r="I79" s="596"/>
      <c r="J79" s="596"/>
      <c r="K79" s="596"/>
      <c r="L79" s="596"/>
      <c r="M79" s="596"/>
      <c r="N79" s="596"/>
      <c r="O79" s="596"/>
      <c r="P79" s="596"/>
      <c r="Q79" s="596"/>
      <c r="R79" s="319"/>
      <c r="S79" s="140"/>
      <c r="T79" s="163"/>
      <c r="U79" s="163"/>
      <c r="V79" s="163"/>
      <c r="W79" s="163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</row>
  </sheetData>
  <mergeCells count="26">
    <mergeCell ref="A9:AQ9"/>
    <mergeCell ref="A1:AQ1"/>
    <mergeCell ref="A2:AQ2"/>
    <mergeCell ref="A4:AQ4"/>
    <mergeCell ref="A5:AQ5"/>
    <mergeCell ref="A7:AQ7"/>
    <mergeCell ref="A10:AQ10"/>
    <mergeCell ref="A11:AQ11"/>
    <mergeCell ref="A12:A15"/>
    <mergeCell ref="B12:B15"/>
    <mergeCell ref="C12:C15"/>
    <mergeCell ref="D12:AQ12"/>
    <mergeCell ref="D13:K13"/>
    <mergeCell ref="L13:S13"/>
    <mergeCell ref="T13:AA13"/>
    <mergeCell ref="AB13:AI13"/>
    <mergeCell ref="A76:Q76"/>
    <mergeCell ref="A77:Q77"/>
    <mergeCell ref="A78:Q78"/>
    <mergeCell ref="A79:Q79"/>
    <mergeCell ref="AJ13:AQ13"/>
    <mergeCell ref="E14:K14"/>
    <mergeCell ref="M14:S14"/>
    <mergeCell ref="U14:AA14"/>
    <mergeCell ref="AC14:AI14"/>
    <mergeCell ref="AK14:AQ14"/>
  </mergeCells>
  <pageMargins left="0.7" right="0.7" top="0.75" bottom="0.75" header="0.3" footer="0.3"/>
  <pageSetup paperSize="8" scale="4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AQ83"/>
  <sheetViews>
    <sheetView topLeftCell="A39" zoomScale="70" zoomScaleNormal="70" workbookViewId="0">
      <selection activeCell="E75" sqref="E75"/>
    </sheetView>
  </sheetViews>
  <sheetFormatPr defaultColWidth="8.85546875" defaultRowHeight="15.75" outlineLevelRow="1" x14ac:dyDescent="0.25"/>
  <cols>
    <col min="1" max="1" width="10" style="15" customWidth="1"/>
    <col min="2" max="2" width="75.42578125" customWidth="1"/>
    <col min="3" max="3" width="19.28515625" bestFit="1" customWidth="1"/>
    <col min="4" max="4" width="17.85546875" customWidth="1"/>
    <col min="5" max="6" width="8.42578125" style="50" bestFit="1" customWidth="1"/>
    <col min="7" max="9" width="6.28515625" bestFit="1" customWidth="1"/>
    <col min="10" max="10" width="6.28515625" customWidth="1"/>
    <col min="11" max="11" width="6.28515625" style="55" bestFit="1" customWidth="1"/>
    <col min="12" max="12" width="18.85546875" customWidth="1"/>
    <col min="13" max="13" width="7.28515625" bestFit="1" customWidth="1"/>
    <col min="14" max="14" width="6.28515625" style="55" bestFit="1" customWidth="1"/>
    <col min="15" max="17" width="6.28515625" bestFit="1" customWidth="1"/>
    <col min="18" max="18" width="6.28515625" customWidth="1"/>
    <col min="19" max="19" width="6.28515625" bestFit="1" customWidth="1"/>
    <col min="20" max="20" width="17.28515625" customWidth="1"/>
    <col min="21" max="21" width="8.42578125" bestFit="1" customWidth="1"/>
    <col min="22" max="23" width="6.28515625" bestFit="1" customWidth="1"/>
    <col min="24" max="24" width="8.42578125" bestFit="1" customWidth="1"/>
    <col min="25" max="25" width="6.28515625" bestFit="1" customWidth="1"/>
    <col min="26" max="26" width="6.28515625" customWidth="1"/>
    <col min="27" max="27" width="6.28515625" bestFit="1" customWidth="1"/>
    <col min="28" max="28" width="18.28515625" customWidth="1"/>
    <col min="29" max="29" width="9.42578125" customWidth="1"/>
    <col min="30" max="30" width="8.5703125" bestFit="1" customWidth="1"/>
    <col min="31" max="31" width="6.28515625" bestFit="1" customWidth="1"/>
    <col min="32" max="32" width="8.28515625" customWidth="1"/>
    <col min="33" max="33" width="6.28515625" bestFit="1" customWidth="1"/>
    <col min="34" max="34" width="6.28515625" customWidth="1"/>
    <col min="35" max="35" width="6.28515625" bestFit="1" customWidth="1"/>
    <col min="36" max="36" width="19" customWidth="1"/>
    <col min="37" max="37" width="9.28515625" customWidth="1"/>
    <col min="38" max="38" width="8.42578125" bestFit="1" customWidth="1"/>
    <col min="39" max="39" width="5.7109375" bestFit="1" customWidth="1"/>
    <col min="40" max="40" width="8.42578125" bestFit="1" customWidth="1"/>
    <col min="41" max="41" width="5.7109375" bestFit="1" customWidth="1"/>
    <col min="42" max="42" width="5.7109375" customWidth="1"/>
    <col min="43" max="43" width="5.7109375" bestFit="1" customWidth="1"/>
  </cols>
  <sheetData>
    <row r="1" spans="1:43" s="41" customFormat="1" ht="18.75" x14ac:dyDescent="0.3">
      <c r="A1" s="630" t="s">
        <v>329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  <c r="O1" s="630"/>
      <c r="P1" s="630"/>
      <c r="Q1" s="630"/>
      <c r="R1" s="630"/>
      <c r="S1" s="630"/>
      <c r="T1" s="630"/>
      <c r="U1" s="630"/>
      <c r="V1" s="630"/>
      <c r="W1" s="630"/>
      <c r="X1" s="630"/>
      <c r="Y1" s="630"/>
      <c r="Z1" s="630"/>
      <c r="AA1" s="630"/>
      <c r="AB1" s="630"/>
      <c r="AC1" s="630"/>
      <c r="AD1" s="630"/>
      <c r="AE1" s="630"/>
      <c r="AF1" s="630"/>
      <c r="AG1" s="630"/>
      <c r="AH1" s="630"/>
      <c r="AI1" s="630"/>
      <c r="AJ1" s="630"/>
      <c r="AK1" s="630"/>
      <c r="AL1" s="630"/>
      <c r="AM1" s="630"/>
      <c r="AN1" s="630"/>
      <c r="AO1" s="630"/>
      <c r="AP1" s="630"/>
      <c r="AQ1" s="630"/>
    </row>
    <row r="2" spans="1:43" s="41" customFormat="1" ht="18.75" x14ac:dyDescent="0.3">
      <c r="A2" s="590" t="s">
        <v>373</v>
      </c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  <c r="P2" s="590"/>
      <c r="Q2" s="590"/>
      <c r="R2" s="590"/>
      <c r="S2" s="590"/>
      <c r="T2" s="590"/>
      <c r="U2" s="590"/>
      <c r="V2" s="590"/>
      <c r="W2" s="590"/>
      <c r="X2" s="590"/>
      <c r="Y2" s="590"/>
      <c r="Z2" s="590"/>
      <c r="AA2" s="590"/>
      <c r="AB2" s="590"/>
      <c r="AC2" s="590"/>
      <c r="AD2" s="590"/>
      <c r="AE2" s="590"/>
      <c r="AF2" s="590"/>
      <c r="AG2" s="590"/>
      <c r="AH2" s="590"/>
      <c r="AI2" s="590"/>
      <c r="AJ2" s="590"/>
      <c r="AK2" s="590"/>
      <c r="AL2" s="590"/>
      <c r="AM2" s="590"/>
      <c r="AN2" s="590"/>
      <c r="AO2" s="590"/>
      <c r="AP2" s="590"/>
      <c r="AQ2" s="590"/>
    </row>
    <row r="3" spans="1:43" s="41" customFormat="1" x14ac:dyDescent="0.25">
      <c r="A3" s="167"/>
      <c r="B3" s="167"/>
      <c r="C3" s="167"/>
      <c r="D3" s="167"/>
      <c r="E3" s="167"/>
      <c r="F3" s="167"/>
      <c r="G3" s="167"/>
      <c r="H3" s="167"/>
      <c r="I3" s="167"/>
      <c r="J3" s="320"/>
      <c r="K3" s="167"/>
      <c r="L3" s="167"/>
      <c r="M3" s="167"/>
      <c r="N3" s="167"/>
      <c r="O3" s="167"/>
      <c r="P3" s="167"/>
      <c r="Q3" s="167"/>
      <c r="R3" s="320"/>
      <c r="S3" s="167"/>
      <c r="T3" s="167"/>
      <c r="U3" s="167"/>
      <c r="V3" s="167"/>
      <c r="W3" s="167"/>
      <c r="X3" s="167"/>
      <c r="Y3" s="167"/>
      <c r="Z3" s="320"/>
      <c r="AA3" s="167"/>
      <c r="AB3" s="167"/>
      <c r="AC3" s="167"/>
      <c r="AD3" s="167"/>
      <c r="AE3" s="167"/>
      <c r="AF3" s="167"/>
      <c r="AG3" s="167"/>
      <c r="AH3" s="320"/>
      <c r="AI3" s="167"/>
      <c r="AJ3" s="167"/>
      <c r="AK3" s="167"/>
      <c r="AL3" s="167"/>
      <c r="AM3" s="167"/>
      <c r="AN3" s="167"/>
      <c r="AO3" s="167"/>
      <c r="AP3" s="320"/>
      <c r="AQ3" s="167"/>
    </row>
    <row r="4" spans="1:43" s="41" customFormat="1" ht="18.75" x14ac:dyDescent="0.25">
      <c r="A4" s="588" t="s">
        <v>128</v>
      </c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  <c r="V4" s="588"/>
      <c r="W4" s="588"/>
      <c r="X4" s="588"/>
      <c r="Y4" s="588"/>
      <c r="Z4" s="588"/>
      <c r="AA4" s="588"/>
      <c r="AB4" s="588"/>
      <c r="AC4" s="588"/>
      <c r="AD4" s="588"/>
      <c r="AE4" s="588"/>
      <c r="AF4" s="588"/>
      <c r="AG4" s="588"/>
      <c r="AH4" s="588"/>
      <c r="AI4" s="588"/>
      <c r="AJ4" s="588"/>
      <c r="AK4" s="588"/>
      <c r="AL4" s="588"/>
      <c r="AM4" s="588"/>
      <c r="AN4" s="588"/>
      <c r="AO4" s="588"/>
      <c r="AP4" s="588"/>
      <c r="AQ4" s="588"/>
    </row>
    <row r="5" spans="1:43" s="41" customFormat="1" x14ac:dyDescent="0.25">
      <c r="A5" s="591" t="s">
        <v>129</v>
      </c>
      <c r="B5" s="591"/>
      <c r="C5" s="591"/>
      <c r="D5" s="591"/>
      <c r="E5" s="591"/>
      <c r="F5" s="591"/>
      <c r="G5" s="591"/>
      <c r="H5" s="591"/>
      <c r="I5" s="591"/>
      <c r="J5" s="591"/>
      <c r="K5" s="591"/>
      <c r="L5" s="591"/>
      <c r="M5" s="591"/>
      <c r="N5" s="591"/>
      <c r="O5" s="591"/>
      <c r="P5" s="591"/>
      <c r="Q5" s="591"/>
      <c r="R5" s="591"/>
      <c r="S5" s="591"/>
      <c r="T5" s="591"/>
      <c r="U5" s="591"/>
      <c r="V5" s="591"/>
      <c r="W5" s="591"/>
      <c r="X5" s="591"/>
      <c r="Y5" s="591"/>
      <c r="Z5" s="591"/>
      <c r="AA5" s="591"/>
      <c r="AB5" s="591"/>
      <c r="AC5" s="591"/>
      <c r="AD5" s="591"/>
      <c r="AE5" s="591"/>
      <c r="AF5" s="591"/>
      <c r="AG5" s="591"/>
      <c r="AH5" s="591"/>
      <c r="AI5" s="591"/>
      <c r="AJ5" s="591"/>
      <c r="AK5" s="591"/>
      <c r="AL5" s="591"/>
      <c r="AM5" s="591"/>
      <c r="AN5" s="591"/>
      <c r="AO5" s="591"/>
      <c r="AP5" s="591"/>
      <c r="AQ5" s="591"/>
    </row>
    <row r="6" spans="1:43" s="41" customFormat="1" x14ac:dyDescent="0.25">
      <c r="A6" s="161"/>
      <c r="B6" s="161"/>
      <c r="C6" s="161"/>
      <c r="D6" s="161"/>
      <c r="E6" s="161"/>
      <c r="F6" s="161"/>
      <c r="G6" s="161"/>
      <c r="H6" s="161"/>
      <c r="I6" s="161"/>
      <c r="J6" s="317"/>
      <c r="K6" s="161"/>
      <c r="L6" s="161"/>
      <c r="M6" s="161"/>
      <c r="N6" s="161"/>
      <c r="O6" s="161"/>
      <c r="P6" s="161"/>
      <c r="Q6" s="161"/>
      <c r="R6" s="317"/>
      <c r="S6" s="161"/>
      <c r="T6" s="161"/>
      <c r="U6" s="161"/>
      <c r="V6" s="161"/>
      <c r="W6" s="161"/>
      <c r="X6" s="161"/>
      <c r="Y6" s="161"/>
      <c r="Z6" s="317"/>
      <c r="AA6" s="161"/>
      <c r="AB6" s="161"/>
      <c r="AC6" s="161"/>
      <c r="AD6" s="161"/>
      <c r="AE6" s="161"/>
      <c r="AF6" s="161"/>
      <c r="AG6" s="161"/>
      <c r="AH6" s="317"/>
      <c r="AI6" s="161"/>
      <c r="AJ6" s="161"/>
      <c r="AK6" s="161"/>
      <c r="AL6" s="161"/>
      <c r="AM6" s="161"/>
      <c r="AN6" s="161"/>
      <c r="AO6" s="161"/>
      <c r="AP6" s="317"/>
      <c r="AQ6" s="161"/>
    </row>
    <row r="7" spans="1:43" s="41" customFormat="1" x14ac:dyDescent="0.25">
      <c r="A7" s="593" t="s">
        <v>1534</v>
      </c>
      <c r="B7" s="593"/>
      <c r="C7" s="593"/>
      <c r="D7" s="593"/>
      <c r="E7" s="593"/>
      <c r="F7" s="593"/>
      <c r="G7" s="593"/>
      <c r="H7" s="593"/>
      <c r="I7" s="593"/>
      <c r="J7" s="593"/>
      <c r="K7" s="593"/>
      <c r="L7" s="593"/>
      <c r="M7" s="593"/>
      <c r="N7" s="593"/>
      <c r="O7" s="593"/>
      <c r="P7" s="593"/>
      <c r="Q7" s="593"/>
      <c r="R7" s="593"/>
      <c r="S7" s="593"/>
      <c r="T7" s="593"/>
      <c r="U7" s="593"/>
      <c r="V7" s="593"/>
      <c r="W7" s="593"/>
      <c r="X7" s="593"/>
      <c r="Y7" s="593"/>
      <c r="Z7" s="593"/>
      <c r="AA7" s="593"/>
      <c r="AB7" s="593"/>
      <c r="AC7" s="593"/>
      <c r="AD7" s="593"/>
      <c r="AE7" s="593"/>
      <c r="AF7" s="593"/>
      <c r="AG7" s="593"/>
      <c r="AH7" s="593"/>
      <c r="AI7" s="593"/>
      <c r="AJ7" s="593"/>
      <c r="AK7" s="593"/>
      <c r="AL7" s="593"/>
      <c r="AM7" s="593"/>
      <c r="AN7" s="593"/>
      <c r="AO7" s="593"/>
      <c r="AP7" s="593"/>
      <c r="AQ7" s="593"/>
    </row>
    <row r="8" spans="1:43" s="41" customFormat="1" ht="18.75" x14ac:dyDescent="0.3">
      <c r="A8" s="160"/>
      <c r="B8" s="160"/>
      <c r="C8" s="160"/>
      <c r="D8" s="160"/>
      <c r="E8" s="160"/>
      <c r="F8" s="160"/>
      <c r="G8" s="160"/>
      <c r="H8" s="160"/>
      <c r="I8" s="160"/>
      <c r="J8" s="316"/>
      <c r="K8" s="160"/>
      <c r="L8" s="160"/>
      <c r="M8" s="160"/>
      <c r="N8" s="160"/>
      <c r="O8" s="160"/>
      <c r="P8" s="160"/>
      <c r="Q8" s="160"/>
      <c r="R8" s="316"/>
      <c r="S8" s="160"/>
      <c r="T8" s="160"/>
      <c r="U8" s="160"/>
      <c r="V8" s="160"/>
      <c r="W8" s="160"/>
      <c r="X8" s="160"/>
      <c r="Y8" s="160"/>
      <c r="Z8" s="316"/>
      <c r="AA8" s="160"/>
      <c r="AB8" s="160"/>
      <c r="AC8" s="160"/>
      <c r="AD8" s="160"/>
      <c r="AE8" s="160"/>
      <c r="AF8" s="160"/>
      <c r="AG8" s="160"/>
      <c r="AH8" s="316"/>
      <c r="AI8" s="160"/>
      <c r="AJ8" s="160"/>
      <c r="AK8" s="160"/>
      <c r="AL8" s="160"/>
      <c r="AM8" s="160"/>
      <c r="AN8" s="160"/>
      <c r="AO8" s="160"/>
      <c r="AP8" s="316"/>
      <c r="AQ8" s="160"/>
    </row>
    <row r="9" spans="1:43" s="41" customFormat="1" ht="18.75" x14ac:dyDescent="0.25">
      <c r="A9" s="627" t="s">
        <v>1531</v>
      </c>
      <c r="B9" s="627"/>
      <c r="C9" s="627"/>
      <c r="D9" s="627"/>
      <c r="E9" s="627"/>
      <c r="F9" s="627"/>
      <c r="G9" s="627"/>
      <c r="H9" s="627"/>
      <c r="I9" s="627"/>
      <c r="J9" s="627"/>
      <c r="K9" s="627"/>
      <c r="L9" s="627"/>
      <c r="M9" s="627"/>
      <c r="N9" s="627"/>
      <c r="O9" s="627"/>
      <c r="P9" s="627"/>
      <c r="Q9" s="627"/>
      <c r="R9" s="627"/>
      <c r="S9" s="627"/>
      <c r="T9" s="627"/>
      <c r="U9" s="627"/>
      <c r="V9" s="627"/>
      <c r="W9" s="627"/>
      <c r="X9" s="627"/>
      <c r="Y9" s="627"/>
      <c r="Z9" s="627"/>
      <c r="AA9" s="627"/>
      <c r="AB9" s="627"/>
      <c r="AC9" s="627"/>
      <c r="AD9" s="627"/>
      <c r="AE9" s="627"/>
      <c r="AF9" s="627"/>
      <c r="AG9" s="627"/>
      <c r="AH9" s="627"/>
      <c r="AI9" s="627"/>
      <c r="AJ9" s="627"/>
      <c r="AK9" s="627"/>
      <c r="AL9" s="627"/>
      <c r="AM9" s="627"/>
      <c r="AN9" s="627"/>
      <c r="AO9" s="627"/>
      <c r="AP9" s="627"/>
      <c r="AQ9" s="627"/>
    </row>
    <row r="10" spans="1:43" s="41" customFormat="1" x14ac:dyDescent="0.25">
      <c r="A10" s="628" t="s">
        <v>235</v>
      </c>
      <c r="B10" s="628"/>
      <c r="C10" s="628"/>
      <c r="D10" s="628"/>
      <c r="E10" s="628"/>
      <c r="F10" s="628"/>
      <c r="G10" s="628"/>
      <c r="H10" s="628"/>
      <c r="I10" s="628"/>
      <c r="J10" s="628"/>
      <c r="K10" s="628"/>
      <c r="L10" s="628"/>
      <c r="M10" s="628"/>
      <c r="N10" s="628"/>
      <c r="O10" s="628"/>
      <c r="P10" s="628"/>
      <c r="Q10" s="628"/>
      <c r="R10" s="628"/>
      <c r="S10" s="628"/>
      <c r="T10" s="628"/>
      <c r="U10" s="628"/>
      <c r="V10" s="628"/>
      <c r="W10" s="628"/>
      <c r="X10" s="628"/>
      <c r="Y10" s="628"/>
      <c r="Z10" s="628"/>
      <c r="AA10" s="628"/>
      <c r="AB10" s="628"/>
      <c r="AC10" s="628"/>
      <c r="AD10" s="628"/>
      <c r="AE10" s="628"/>
      <c r="AF10" s="628"/>
      <c r="AG10" s="628"/>
      <c r="AH10" s="628"/>
      <c r="AI10" s="628"/>
      <c r="AJ10" s="628"/>
      <c r="AK10" s="628"/>
      <c r="AL10" s="628"/>
      <c r="AM10" s="628"/>
      <c r="AN10" s="628"/>
      <c r="AO10" s="628"/>
      <c r="AP10" s="628"/>
      <c r="AQ10" s="628"/>
    </row>
    <row r="11" spans="1:43" s="41" customFormat="1" x14ac:dyDescent="0.25">
      <c r="A11" s="629"/>
      <c r="B11" s="629"/>
      <c r="C11" s="629"/>
      <c r="D11" s="629"/>
      <c r="E11" s="629"/>
      <c r="F11" s="629"/>
      <c r="G11" s="629"/>
      <c r="H11" s="629"/>
      <c r="I11" s="629"/>
      <c r="J11" s="629"/>
      <c r="K11" s="629"/>
      <c r="L11" s="629"/>
      <c r="M11" s="629"/>
      <c r="N11" s="629"/>
      <c r="O11" s="629"/>
      <c r="P11" s="629"/>
      <c r="Q11" s="629"/>
      <c r="R11" s="629"/>
      <c r="S11" s="629"/>
      <c r="T11" s="629"/>
      <c r="U11" s="629"/>
      <c r="V11" s="629"/>
      <c r="W11" s="629"/>
      <c r="X11" s="629"/>
      <c r="Y11" s="629"/>
      <c r="Z11" s="629"/>
      <c r="AA11" s="629"/>
      <c r="AB11" s="629"/>
      <c r="AC11" s="629"/>
      <c r="AD11" s="629"/>
      <c r="AE11" s="629"/>
      <c r="AF11" s="629"/>
      <c r="AG11" s="629"/>
      <c r="AH11" s="629"/>
      <c r="AI11" s="629"/>
      <c r="AJ11" s="629"/>
      <c r="AK11" s="629"/>
      <c r="AL11" s="629"/>
      <c r="AM11" s="629"/>
      <c r="AN11" s="629"/>
      <c r="AO11" s="629"/>
      <c r="AP11" s="629"/>
      <c r="AQ11" s="629"/>
    </row>
    <row r="12" spans="1:43" s="41" customFormat="1" x14ac:dyDescent="0.25">
      <c r="A12" s="624" t="s">
        <v>5</v>
      </c>
      <c r="B12" s="624" t="s">
        <v>6</v>
      </c>
      <c r="C12" s="624" t="s">
        <v>7</v>
      </c>
      <c r="D12" s="623" t="s">
        <v>331</v>
      </c>
      <c r="E12" s="623"/>
      <c r="F12" s="623"/>
      <c r="G12" s="623"/>
      <c r="H12" s="623"/>
      <c r="I12" s="623"/>
      <c r="J12" s="623"/>
      <c r="K12" s="623"/>
      <c r="L12" s="623"/>
      <c r="M12" s="623"/>
      <c r="N12" s="623"/>
      <c r="O12" s="623"/>
      <c r="P12" s="623"/>
      <c r="Q12" s="623"/>
      <c r="R12" s="623"/>
      <c r="S12" s="623"/>
      <c r="T12" s="623"/>
      <c r="U12" s="623"/>
      <c r="V12" s="623"/>
      <c r="W12" s="623"/>
      <c r="X12" s="623"/>
      <c r="Y12" s="623"/>
      <c r="Z12" s="623"/>
      <c r="AA12" s="623"/>
      <c r="AB12" s="623"/>
      <c r="AC12" s="623"/>
      <c r="AD12" s="623"/>
      <c r="AE12" s="623"/>
      <c r="AF12" s="623"/>
      <c r="AG12" s="623"/>
      <c r="AH12" s="623"/>
      <c r="AI12" s="623"/>
      <c r="AJ12" s="623"/>
      <c r="AK12" s="623"/>
      <c r="AL12" s="623"/>
      <c r="AM12" s="623"/>
      <c r="AN12" s="623"/>
      <c r="AO12" s="623"/>
      <c r="AP12" s="623"/>
      <c r="AQ12" s="623"/>
    </row>
    <row r="13" spans="1:43" s="41" customFormat="1" x14ac:dyDescent="0.25">
      <c r="A13" s="624"/>
      <c r="B13" s="624"/>
      <c r="C13" s="624"/>
      <c r="D13" s="623" t="s">
        <v>332</v>
      </c>
      <c r="E13" s="623"/>
      <c r="F13" s="623"/>
      <c r="G13" s="623"/>
      <c r="H13" s="623"/>
      <c r="I13" s="623"/>
      <c r="J13" s="623"/>
      <c r="K13" s="623"/>
      <c r="L13" s="623" t="s">
        <v>333</v>
      </c>
      <c r="M13" s="623"/>
      <c r="N13" s="623"/>
      <c r="O13" s="623"/>
      <c r="P13" s="623"/>
      <c r="Q13" s="623"/>
      <c r="R13" s="623"/>
      <c r="S13" s="623"/>
      <c r="T13" s="623" t="s">
        <v>334</v>
      </c>
      <c r="U13" s="623"/>
      <c r="V13" s="623"/>
      <c r="W13" s="623"/>
      <c r="X13" s="623"/>
      <c r="Y13" s="623"/>
      <c r="Z13" s="623"/>
      <c r="AA13" s="623"/>
      <c r="AB13" s="623" t="s">
        <v>335</v>
      </c>
      <c r="AC13" s="623"/>
      <c r="AD13" s="623"/>
      <c r="AE13" s="623"/>
      <c r="AF13" s="623"/>
      <c r="AG13" s="623"/>
      <c r="AH13" s="623"/>
      <c r="AI13" s="623"/>
      <c r="AJ13" s="624" t="s">
        <v>336</v>
      </c>
      <c r="AK13" s="624"/>
      <c r="AL13" s="624"/>
      <c r="AM13" s="624"/>
      <c r="AN13" s="624"/>
      <c r="AO13" s="624"/>
      <c r="AP13" s="624"/>
      <c r="AQ13" s="624"/>
    </row>
    <row r="14" spans="1:43" s="41" customFormat="1" ht="31.5" x14ac:dyDescent="0.25">
      <c r="A14" s="624"/>
      <c r="B14" s="624"/>
      <c r="C14" s="624"/>
      <c r="D14" s="176" t="s">
        <v>247</v>
      </c>
      <c r="E14" s="623" t="s">
        <v>248</v>
      </c>
      <c r="F14" s="623"/>
      <c r="G14" s="623"/>
      <c r="H14" s="623"/>
      <c r="I14" s="623"/>
      <c r="J14" s="623"/>
      <c r="K14" s="623"/>
      <c r="L14" s="176" t="s">
        <v>247</v>
      </c>
      <c r="M14" s="624" t="s">
        <v>248</v>
      </c>
      <c r="N14" s="624"/>
      <c r="O14" s="624"/>
      <c r="P14" s="624"/>
      <c r="Q14" s="624"/>
      <c r="R14" s="624"/>
      <c r="S14" s="624"/>
      <c r="T14" s="176" t="s">
        <v>247</v>
      </c>
      <c r="U14" s="624" t="s">
        <v>248</v>
      </c>
      <c r="V14" s="624"/>
      <c r="W14" s="624"/>
      <c r="X14" s="624"/>
      <c r="Y14" s="624"/>
      <c r="Z14" s="624"/>
      <c r="AA14" s="624"/>
      <c r="AB14" s="176" t="s">
        <v>247</v>
      </c>
      <c r="AC14" s="624" t="s">
        <v>248</v>
      </c>
      <c r="AD14" s="624"/>
      <c r="AE14" s="624"/>
      <c r="AF14" s="624"/>
      <c r="AG14" s="624"/>
      <c r="AH14" s="624"/>
      <c r="AI14" s="624"/>
      <c r="AJ14" s="176" t="s">
        <v>247</v>
      </c>
      <c r="AK14" s="624" t="s">
        <v>248</v>
      </c>
      <c r="AL14" s="624"/>
      <c r="AM14" s="624"/>
      <c r="AN14" s="624"/>
      <c r="AO14" s="624"/>
      <c r="AP14" s="624"/>
      <c r="AQ14" s="624"/>
    </row>
    <row r="15" spans="1:43" s="41" customFormat="1" ht="120" x14ac:dyDescent="0.25">
      <c r="A15" s="624"/>
      <c r="B15" s="624"/>
      <c r="C15" s="624"/>
      <c r="D15" s="164" t="s">
        <v>249</v>
      </c>
      <c r="E15" s="164" t="s">
        <v>249</v>
      </c>
      <c r="F15" s="177" t="s">
        <v>250</v>
      </c>
      <c r="G15" s="177" t="s">
        <v>251</v>
      </c>
      <c r="H15" s="177" t="s">
        <v>252</v>
      </c>
      <c r="I15" s="177" t="s">
        <v>253</v>
      </c>
      <c r="J15" s="332" t="s">
        <v>775</v>
      </c>
      <c r="K15" s="332" t="s">
        <v>776</v>
      </c>
      <c r="L15" s="164" t="s">
        <v>249</v>
      </c>
      <c r="M15" s="164" t="s">
        <v>249</v>
      </c>
      <c r="N15" s="177" t="s">
        <v>250</v>
      </c>
      <c r="O15" s="177" t="s">
        <v>251</v>
      </c>
      <c r="P15" s="177" t="s">
        <v>252</v>
      </c>
      <c r="Q15" s="177" t="s">
        <v>253</v>
      </c>
      <c r="R15" s="332" t="s">
        <v>775</v>
      </c>
      <c r="S15" s="332" t="s">
        <v>776</v>
      </c>
      <c r="T15" s="164" t="s">
        <v>249</v>
      </c>
      <c r="U15" s="164" t="s">
        <v>249</v>
      </c>
      <c r="V15" s="177" t="s">
        <v>250</v>
      </c>
      <c r="W15" s="177" t="s">
        <v>251</v>
      </c>
      <c r="X15" s="177" t="s">
        <v>252</v>
      </c>
      <c r="Y15" s="177" t="s">
        <v>253</v>
      </c>
      <c r="Z15" s="332" t="s">
        <v>775</v>
      </c>
      <c r="AA15" s="332" t="s">
        <v>776</v>
      </c>
      <c r="AB15" s="164" t="s">
        <v>249</v>
      </c>
      <c r="AC15" s="164" t="s">
        <v>249</v>
      </c>
      <c r="AD15" s="177" t="s">
        <v>250</v>
      </c>
      <c r="AE15" s="177" t="s">
        <v>251</v>
      </c>
      <c r="AF15" s="177" t="s">
        <v>252</v>
      </c>
      <c r="AG15" s="177" t="s">
        <v>253</v>
      </c>
      <c r="AH15" s="332" t="s">
        <v>775</v>
      </c>
      <c r="AI15" s="332" t="s">
        <v>776</v>
      </c>
      <c r="AJ15" s="164" t="s">
        <v>249</v>
      </c>
      <c r="AK15" s="164" t="s">
        <v>249</v>
      </c>
      <c r="AL15" s="177" t="s">
        <v>250</v>
      </c>
      <c r="AM15" s="177" t="s">
        <v>251</v>
      </c>
      <c r="AN15" s="177" t="s">
        <v>252</v>
      </c>
      <c r="AO15" s="177" t="s">
        <v>253</v>
      </c>
      <c r="AP15" s="332" t="s">
        <v>775</v>
      </c>
      <c r="AQ15" s="332" t="s">
        <v>776</v>
      </c>
    </row>
    <row r="16" spans="1:43" s="41" customFormat="1" x14ac:dyDescent="0.25">
      <c r="A16" s="178">
        <v>1</v>
      </c>
      <c r="B16" s="178">
        <v>2</v>
      </c>
      <c r="C16" s="178">
        <v>3</v>
      </c>
      <c r="D16" s="179" t="s">
        <v>337</v>
      </c>
      <c r="E16" s="179" t="s">
        <v>338</v>
      </c>
      <c r="F16" s="179" t="s">
        <v>339</v>
      </c>
      <c r="G16" s="179" t="s">
        <v>340</v>
      </c>
      <c r="H16" s="179" t="s">
        <v>341</v>
      </c>
      <c r="I16" s="179" t="s">
        <v>342</v>
      </c>
      <c r="J16" s="179" t="s">
        <v>343</v>
      </c>
      <c r="K16" s="179" t="s">
        <v>788</v>
      </c>
      <c r="L16" s="179" t="s">
        <v>344</v>
      </c>
      <c r="M16" s="179" t="s">
        <v>345</v>
      </c>
      <c r="N16" s="179" t="s">
        <v>346</v>
      </c>
      <c r="O16" s="179" t="s">
        <v>347</v>
      </c>
      <c r="P16" s="179" t="s">
        <v>348</v>
      </c>
      <c r="Q16" s="179" t="s">
        <v>349</v>
      </c>
      <c r="R16" s="179" t="s">
        <v>350</v>
      </c>
      <c r="S16" s="179" t="s">
        <v>787</v>
      </c>
      <c r="T16" s="179" t="s">
        <v>351</v>
      </c>
      <c r="U16" s="179" t="s">
        <v>352</v>
      </c>
      <c r="V16" s="179" t="s">
        <v>353</v>
      </c>
      <c r="W16" s="179" t="s">
        <v>354</v>
      </c>
      <c r="X16" s="179" t="s">
        <v>355</v>
      </c>
      <c r="Y16" s="179" t="s">
        <v>356</v>
      </c>
      <c r="Z16" s="179" t="s">
        <v>357</v>
      </c>
      <c r="AA16" s="179" t="s">
        <v>789</v>
      </c>
      <c r="AB16" s="179" t="s">
        <v>358</v>
      </c>
      <c r="AC16" s="179" t="s">
        <v>359</v>
      </c>
      <c r="AD16" s="179" t="s">
        <v>360</v>
      </c>
      <c r="AE16" s="179" t="s">
        <v>361</v>
      </c>
      <c r="AF16" s="179" t="s">
        <v>362</v>
      </c>
      <c r="AG16" s="179" t="s">
        <v>363</v>
      </c>
      <c r="AH16" s="179" t="s">
        <v>364</v>
      </c>
      <c r="AI16" s="179" t="s">
        <v>786</v>
      </c>
      <c r="AJ16" s="179" t="s">
        <v>365</v>
      </c>
      <c r="AK16" s="179" t="s">
        <v>366</v>
      </c>
      <c r="AL16" s="179" t="s">
        <v>367</v>
      </c>
      <c r="AM16" s="179" t="s">
        <v>368</v>
      </c>
      <c r="AN16" s="179" t="s">
        <v>325</v>
      </c>
      <c r="AO16" s="179" t="s">
        <v>369</v>
      </c>
      <c r="AP16" s="179" t="s">
        <v>370</v>
      </c>
      <c r="AQ16" s="179" t="s">
        <v>785</v>
      </c>
    </row>
    <row r="17" spans="1:43" s="187" customFormat="1" x14ac:dyDescent="0.25">
      <c r="A17" s="185" t="s">
        <v>34</v>
      </c>
      <c r="B17" s="64" t="s">
        <v>35</v>
      </c>
      <c r="C17" s="186">
        <v>0</v>
      </c>
      <c r="D17" s="186">
        <f>D18</f>
        <v>0</v>
      </c>
      <c r="E17" s="186">
        <f t="shared" ref="E17:AQ17" si="0">E18</f>
        <v>0</v>
      </c>
      <c r="F17" s="186">
        <f t="shared" si="0"/>
        <v>0</v>
      </c>
      <c r="G17" s="186">
        <f t="shared" si="0"/>
        <v>0</v>
      </c>
      <c r="H17" s="186">
        <f t="shared" si="0"/>
        <v>0</v>
      </c>
      <c r="I17" s="186">
        <f t="shared" si="0"/>
        <v>0</v>
      </c>
      <c r="J17" s="186"/>
      <c r="K17" s="186">
        <f t="shared" si="0"/>
        <v>0</v>
      </c>
      <c r="L17" s="186">
        <f t="shared" si="0"/>
        <v>0</v>
      </c>
      <c r="M17" s="186">
        <f t="shared" si="0"/>
        <v>0</v>
      </c>
      <c r="N17" s="186">
        <f t="shared" si="0"/>
        <v>0</v>
      </c>
      <c r="O17" s="186">
        <f t="shared" si="0"/>
        <v>0</v>
      </c>
      <c r="P17" s="186">
        <f t="shared" si="0"/>
        <v>0</v>
      </c>
      <c r="Q17" s="186">
        <f t="shared" si="0"/>
        <v>0</v>
      </c>
      <c r="R17" s="186"/>
      <c r="S17" s="186">
        <f t="shared" si="0"/>
        <v>0</v>
      </c>
      <c r="T17" s="186">
        <f t="shared" si="0"/>
        <v>0</v>
      </c>
      <c r="U17" s="186">
        <f t="shared" si="0"/>
        <v>0</v>
      </c>
      <c r="V17" s="186">
        <f t="shared" si="0"/>
        <v>0</v>
      </c>
      <c r="W17" s="186">
        <f t="shared" si="0"/>
        <v>0</v>
      </c>
      <c r="X17" s="186">
        <f t="shared" si="0"/>
        <v>0</v>
      </c>
      <c r="Y17" s="186">
        <f t="shared" si="0"/>
        <v>0</v>
      </c>
      <c r="Z17" s="186"/>
      <c r="AA17" s="186">
        <f t="shared" si="0"/>
        <v>0</v>
      </c>
      <c r="AB17" s="186">
        <f t="shared" si="0"/>
        <v>0</v>
      </c>
      <c r="AC17" s="186">
        <f t="shared" si="0"/>
        <v>10.375249999999999</v>
      </c>
      <c r="AD17" s="186">
        <f t="shared" si="0"/>
        <v>0.65</v>
      </c>
      <c r="AE17" s="186">
        <f t="shared" si="0"/>
        <v>0</v>
      </c>
      <c r="AF17" s="186">
        <f t="shared" si="0"/>
        <v>4.87</v>
      </c>
      <c r="AG17" s="186">
        <f t="shared" si="0"/>
        <v>0</v>
      </c>
      <c r="AH17" s="186"/>
      <c r="AI17" s="186">
        <f t="shared" si="0"/>
        <v>1</v>
      </c>
      <c r="AJ17" s="186">
        <f t="shared" si="0"/>
        <v>0</v>
      </c>
      <c r="AK17" s="186">
        <f t="shared" si="0"/>
        <v>10.375249999999999</v>
      </c>
      <c r="AL17" s="186">
        <f t="shared" si="0"/>
        <v>0.65</v>
      </c>
      <c r="AM17" s="186">
        <f t="shared" si="0"/>
        <v>0</v>
      </c>
      <c r="AN17" s="186">
        <f t="shared" si="0"/>
        <v>4.87</v>
      </c>
      <c r="AO17" s="186">
        <f t="shared" si="0"/>
        <v>0</v>
      </c>
      <c r="AP17" s="186"/>
      <c r="AQ17" s="186">
        <f t="shared" si="0"/>
        <v>1</v>
      </c>
    </row>
    <row r="18" spans="1:43" s="191" customFormat="1" x14ac:dyDescent="0.25">
      <c r="A18" s="188" t="s">
        <v>84</v>
      </c>
      <c r="B18" s="9" t="s">
        <v>37</v>
      </c>
      <c r="C18" s="189">
        <v>0</v>
      </c>
      <c r="D18" s="189">
        <f>D19+D39</f>
        <v>0</v>
      </c>
      <c r="E18" s="189">
        <f t="shared" ref="E18:AB18" si="1">E19+E39</f>
        <v>0</v>
      </c>
      <c r="F18" s="189">
        <f t="shared" si="1"/>
        <v>0</v>
      </c>
      <c r="G18" s="189">
        <f t="shared" si="1"/>
        <v>0</v>
      </c>
      <c r="H18" s="189">
        <f t="shared" si="1"/>
        <v>0</v>
      </c>
      <c r="I18" s="189">
        <f t="shared" si="1"/>
        <v>0</v>
      </c>
      <c r="J18" s="189"/>
      <c r="K18" s="189">
        <f t="shared" si="1"/>
        <v>0</v>
      </c>
      <c r="L18" s="189">
        <f t="shared" si="1"/>
        <v>0</v>
      </c>
      <c r="M18" s="189">
        <f t="shared" si="1"/>
        <v>0</v>
      </c>
      <c r="N18" s="189">
        <f t="shared" si="1"/>
        <v>0</v>
      </c>
      <c r="O18" s="189">
        <f t="shared" si="1"/>
        <v>0</v>
      </c>
      <c r="P18" s="189">
        <f t="shared" si="1"/>
        <v>0</v>
      </c>
      <c r="Q18" s="189">
        <f t="shared" si="1"/>
        <v>0</v>
      </c>
      <c r="R18" s="189"/>
      <c r="S18" s="189">
        <f t="shared" si="1"/>
        <v>0</v>
      </c>
      <c r="T18" s="189">
        <f t="shared" si="1"/>
        <v>0</v>
      </c>
      <c r="U18" s="189">
        <f t="shared" si="1"/>
        <v>0</v>
      </c>
      <c r="V18" s="189">
        <f t="shared" si="1"/>
        <v>0</v>
      </c>
      <c r="W18" s="189">
        <f t="shared" si="1"/>
        <v>0</v>
      </c>
      <c r="X18" s="189">
        <f t="shared" si="1"/>
        <v>0</v>
      </c>
      <c r="Y18" s="189">
        <f t="shared" si="1"/>
        <v>0</v>
      </c>
      <c r="Z18" s="189"/>
      <c r="AA18" s="189">
        <f t="shared" si="1"/>
        <v>0</v>
      </c>
      <c r="AB18" s="189">
        <f t="shared" si="1"/>
        <v>0</v>
      </c>
      <c r="AC18" s="189">
        <f>AC19+AC39+AC68</f>
        <v>10.375249999999999</v>
      </c>
      <c r="AD18" s="189">
        <f t="shared" ref="AD18:AQ18" si="2">AD19+AD39+AD68</f>
        <v>0.65</v>
      </c>
      <c r="AE18" s="189">
        <f t="shared" si="2"/>
        <v>0</v>
      </c>
      <c r="AF18" s="189">
        <f t="shared" si="2"/>
        <v>4.87</v>
      </c>
      <c r="AG18" s="189">
        <f t="shared" si="2"/>
        <v>0</v>
      </c>
      <c r="AH18" s="189"/>
      <c r="AI18" s="189">
        <f t="shared" si="2"/>
        <v>1</v>
      </c>
      <c r="AJ18" s="189">
        <f t="shared" si="2"/>
        <v>0</v>
      </c>
      <c r="AK18" s="189">
        <f t="shared" si="2"/>
        <v>10.375249999999999</v>
      </c>
      <c r="AL18" s="189">
        <f t="shared" si="2"/>
        <v>0.65</v>
      </c>
      <c r="AM18" s="189">
        <f t="shared" si="2"/>
        <v>0</v>
      </c>
      <c r="AN18" s="189">
        <f t="shared" si="2"/>
        <v>4.87</v>
      </c>
      <c r="AO18" s="189">
        <f t="shared" si="2"/>
        <v>0</v>
      </c>
      <c r="AP18" s="189"/>
      <c r="AQ18" s="189">
        <f t="shared" si="2"/>
        <v>1</v>
      </c>
    </row>
    <row r="19" spans="1:43" s="187" customFormat="1" x14ac:dyDescent="0.25">
      <c r="A19" s="185" t="s">
        <v>38</v>
      </c>
      <c r="B19" s="64" t="s">
        <v>39</v>
      </c>
      <c r="C19" s="186">
        <v>0</v>
      </c>
      <c r="D19" s="186">
        <f>D36</f>
        <v>0</v>
      </c>
      <c r="E19" s="186">
        <f t="shared" ref="E19:AQ19" si="3">E36</f>
        <v>0</v>
      </c>
      <c r="F19" s="186">
        <f t="shared" si="3"/>
        <v>0</v>
      </c>
      <c r="G19" s="186">
        <f t="shared" si="3"/>
        <v>0</v>
      </c>
      <c r="H19" s="186">
        <f t="shared" si="3"/>
        <v>0</v>
      </c>
      <c r="I19" s="186">
        <f t="shared" si="3"/>
        <v>0</v>
      </c>
      <c r="J19" s="186"/>
      <c r="K19" s="186">
        <f t="shared" si="3"/>
        <v>0</v>
      </c>
      <c r="L19" s="186">
        <f t="shared" si="3"/>
        <v>0</v>
      </c>
      <c r="M19" s="186">
        <f t="shared" si="3"/>
        <v>0</v>
      </c>
      <c r="N19" s="186">
        <f t="shared" si="3"/>
        <v>0</v>
      </c>
      <c r="O19" s="186">
        <f t="shared" si="3"/>
        <v>0</v>
      </c>
      <c r="P19" s="186">
        <f t="shared" si="3"/>
        <v>0</v>
      </c>
      <c r="Q19" s="186">
        <f t="shared" si="3"/>
        <v>0</v>
      </c>
      <c r="R19" s="186"/>
      <c r="S19" s="186">
        <f t="shared" si="3"/>
        <v>0</v>
      </c>
      <c r="T19" s="186">
        <f t="shared" si="3"/>
        <v>0</v>
      </c>
      <c r="U19" s="186">
        <f t="shared" si="3"/>
        <v>0</v>
      </c>
      <c r="V19" s="186">
        <f t="shared" si="3"/>
        <v>0</v>
      </c>
      <c r="W19" s="186">
        <f t="shared" si="3"/>
        <v>0</v>
      </c>
      <c r="X19" s="186">
        <f t="shared" si="3"/>
        <v>0</v>
      </c>
      <c r="Y19" s="186">
        <f t="shared" si="3"/>
        <v>0</v>
      </c>
      <c r="Z19" s="186"/>
      <c r="AA19" s="186">
        <f t="shared" si="3"/>
        <v>0</v>
      </c>
      <c r="AB19" s="186">
        <f t="shared" si="3"/>
        <v>0</v>
      </c>
      <c r="AC19" s="186">
        <f t="shared" si="3"/>
        <v>0</v>
      </c>
      <c r="AD19" s="186">
        <f t="shared" si="3"/>
        <v>0</v>
      </c>
      <c r="AE19" s="186">
        <f t="shared" si="3"/>
        <v>0</v>
      </c>
      <c r="AF19" s="186">
        <f t="shared" si="3"/>
        <v>0</v>
      </c>
      <c r="AG19" s="186">
        <f t="shared" si="3"/>
        <v>0</v>
      </c>
      <c r="AH19" s="186"/>
      <c r="AI19" s="186">
        <f t="shared" si="3"/>
        <v>0</v>
      </c>
      <c r="AJ19" s="186">
        <f t="shared" si="3"/>
        <v>0</v>
      </c>
      <c r="AK19" s="186">
        <f t="shared" si="3"/>
        <v>0</v>
      </c>
      <c r="AL19" s="186">
        <f t="shared" si="3"/>
        <v>0</v>
      </c>
      <c r="AM19" s="186">
        <f t="shared" si="3"/>
        <v>0</v>
      </c>
      <c r="AN19" s="186">
        <f t="shared" si="3"/>
        <v>0</v>
      </c>
      <c r="AO19" s="186">
        <f t="shared" si="3"/>
        <v>0</v>
      </c>
      <c r="AP19" s="186"/>
      <c r="AQ19" s="186">
        <f t="shared" si="3"/>
        <v>0</v>
      </c>
    </row>
    <row r="20" spans="1:43" s="195" customFormat="1" ht="31.5" hidden="1" outlineLevel="1" x14ac:dyDescent="0.25">
      <c r="A20" s="192" t="s">
        <v>85</v>
      </c>
      <c r="B20" s="10" t="s">
        <v>86</v>
      </c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</row>
    <row r="21" spans="1:43" s="191" customFormat="1" ht="47.25" hidden="1" outlineLevel="1" x14ac:dyDescent="0.25">
      <c r="A21" s="188" t="s">
        <v>87</v>
      </c>
      <c r="B21" s="9" t="s">
        <v>88</v>
      </c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</row>
    <row r="22" spans="1:43" s="191" customFormat="1" ht="47.25" hidden="1" outlineLevel="1" x14ac:dyDescent="0.25">
      <c r="A22" s="188" t="s">
        <v>89</v>
      </c>
      <c r="B22" s="9" t="s">
        <v>90</v>
      </c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</row>
    <row r="23" spans="1:43" s="191" customFormat="1" ht="31.5" hidden="1" outlineLevel="1" x14ac:dyDescent="0.25">
      <c r="A23" s="188" t="s">
        <v>91</v>
      </c>
      <c r="B23" s="9" t="s">
        <v>92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</row>
    <row r="24" spans="1:43" s="195" customFormat="1" ht="31.5" hidden="1" outlineLevel="1" x14ac:dyDescent="0.25">
      <c r="A24" s="192" t="s">
        <v>93</v>
      </c>
      <c r="B24" s="10" t="s">
        <v>94</v>
      </c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</row>
    <row r="25" spans="1:43" s="191" customFormat="1" ht="47.25" hidden="1" outlineLevel="1" x14ac:dyDescent="0.25">
      <c r="A25" s="188" t="s">
        <v>95</v>
      </c>
      <c r="B25" s="9" t="s">
        <v>96</v>
      </c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</row>
    <row r="26" spans="1:43" s="191" customFormat="1" ht="31.5" hidden="1" outlineLevel="1" x14ac:dyDescent="0.25">
      <c r="A26" s="188" t="s">
        <v>97</v>
      </c>
      <c r="B26" s="9" t="s">
        <v>98</v>
      </c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</row>
    <row r="27" spans="1:43" s="195" customFormat="1" ht="31.5" hidden="1" outlineLevel="1" x14ac:dyDescent="0.25">
      <c r="A27" s="192" t="s">
        <v>99</v>
      </c>
      <c r="B27" s="10" t="s">
        <v>100</v>
      </c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</row>
    <row r="28" spans="1:43" s="191" customFormat="1" ht="31.5" hidden="1" outlineLevel="1" x14ac:dyDescent="0.25">
      <c r="A28" s="188" t="s">
        <v>101</v>
      </c>
      <c r="B28" s="9" t="s">
        <v>102</v>
      </c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</row>
    <row r="29" spans="1:43" s="191" customFormat="1" ht="63" hidden="1" outlineLevel="1" x14ac:dyDescent="0.25">
      <c r="A29" s="188" t="s">
        <v>106</v>
      </c>
      <c r="B29" s="9" t="s">
        <v>103</v>
      </c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</row>
    <row r="30" spans="1:43" s="191" customFormat="1" ht="63" hidden="1" outlineLevel="1" x14ac:dyDescent="0.25">
      <c r="A30" s="188" t="s">
        <v>108</v>
      </c>
      <c r="B30" s="9" t="s">
        <v>104</v>
      </c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</row>
    <row r="31" spans="1:43" s="191" customFormat="1" ht="63" hidden="1" outlineLevel="1" x14ac:dyDescent="0.25">
      <c r="A31" s="188" t="s">
        <v>109</v>
      </c>
      <c r="B31" s="9" t="s">
        <v>105</v>
      </c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</row>
    <row r="32" spans="1:43" s="191" customFormat="1" ht="31.5" hidden="1" outlineLevel="1" x14ac:dyDescent="0.25">
      <c r="A32" s="188" t="s">
        <v>110</v>
      </c>
      <c r="B32" s="9" t="s">
        <v>102</v>
      </c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</row>
    <row r="33" spans="1:43" s="191" customFormat="1" ht="63" hidden="1" outlineLevel="1" x14ac:dyDescent="0.25">
      <c r="A33" s="188" t="s">
        <v>111</v>
      </c>
      <c r="B33" s="9" t="s">
        <v>103</v>
      </c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</row>
    <row r="34" spans="1:43" s="191" customFormat="1" ht="63" hidden="1" outlineLevel="1" x14ac:dyDescent="0.25">
      <c r="A34" s="188" t="s">
        <v>112</v>
      </c>
      <c r="B34" s="9" t="s">
        <v>104</v>
      </c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</row>
    <row r="35" spans="1:43" s="191" customFormat="1" ht="63" hidden="1" outlineLevel="1" x14ac:dyDescent="0.25">
      <c r="A35" s="188" t="s">
        <v>113</v>
      </c>
      <c r="B35" s="9" t="s">
        <v>107</v>
      </c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</row>
    <row r="36" spans="1:43" s="198" customFormat="1" ht="63" collapsed="1" x14ac:dyDescent="0.25">
      <c r="A36" s="196" t="s">
        <v>40</v>
      </c>
      <c r="B36" s="65" t="s">
        <v>41</v>
      </c>
      <c r="C36" s="197">
        <v>0</v>
      </c>
      <c r="D36" s="197">
        <f>D37</f>
        <v>0</v>
      </c>
      <c r="E36" s="197">
        <f t="shared" ref="E36:AQ36" si="4">E37</f>
        <v>0</v>
      </c>
      <c r="F36" s="197">
        <f t="shared" si="4"/>
        <v>0</v>
      </c>
      <c r="G36" s="197">
        <f t="shared" si="4"/>
        <v>0</v>
      </c>
      <c r="H36" s="197">
        <f t="shared" si="4"/>
        <v>0</v>
      </c>
      <c r="I36" s="197">
        <f t="shared" si="4"/>
        <v>0</v>
      </c>
      <c r="J36" s="197"/>
      <c r="K36" s="197">
        <f t="shared" si="4"/>
        <v>0</v>
      </c>
      <c r="L36" s="197">
        <f t="shared" si="4"/>
        <v>0</v>
      </c>
      <c r="M36" s="197">
        <f t="shared" si="4"/>
        <v>0</v>
      </c>
      <c r="N36" s="197">
        <f t="shared" si="4"/>
        <v>0</v>
      </c>
      <c r="O36" s="197">
        <f t="shared" si="4"/>
        <v>0</v>
      </c>
      <c r="P36" s="197">
        <f t="shared" si="4"/>
        <v>0</v>
      </c>
      <c r="Q36" s="197">
        <f t="shared" si="4"/>
        <v>0</v>
      </c>
      <c r="R36" s="197"/>
      <c r="S36" s="197">
        <f t="shared" si="4"/>
        <v>0</v>
      </c>
      <c r="T36" s="197">
        <f t="shared" si="4"/>
        <v>0</v>
      </c>
      <c r="U36" s="197">
        <f t="shared" si="4"/>
        <v>0</v>
      </c>
      <c r="V36" s="197">
        <f t="shared" si="4"/>
        <v>0</v>
      </c>
      <c r="W36" s="197">
        <f t="shared" si="4"/>
        <v>0</v>
      </c>
      <c r="X36" s="197">
        <f t="shared" si="4"/>
        <v>0</v>
      </c>
      <c r="Y36" s="197">
        <f t="shared" si="4"/>
        <v>0</v>
      </c>
      <c r="Z36" s="197"/>
      <c r="AA36" s="197">
        <f t="shared" si="4"/>
        <v>0</v>
      </c>
      <c r="AB36" s="197">
        <f t="shared" si="4"/>
        <v>0</v>
      </c>
      <c r="AC36" s="197">
        <f t="shared" si="4"/>
        <v>0</v>
      </c>
      <c r="AD36" s="197">
        <f t="shared" si="4"/>
        <v>0</v>
      </c>
      <c r="AE36" s="197">
        <f t="shared" si="4"/>
        <v>0</v>
      </c>
      <c r="AF36" s="197">
        <f t="shared" si="4"/>
        <v>0</v>
      </c>
      <c r="AG36" s="197">
        <f t="shared" si="4"/>
        <v>0</v>
      </c>
      <c r="AH36" s="197"/>
      <c r="AI36" s="197">
        <f t="shared" si="4"/>
        <v>0</v>
      </c>
      <c r="AJ36" s="197">
        <f t="shared" si="4"/>
        <v>0</v>
      </c>
      <c r="AK36" s="197">
        <f t="shared" si="4"/>
        <v>0</v>
      </c>
      <c r="AL36" s="197">
        <f t="shared" si="4"/>
        <v>0</v>
      </c>
      <c r="AM36" s="197">
        <f t="shared" si="4"/>
        <v>0</v>
      </c>
      <c r="AN36" s="197">
        <f t="shared" si="4"/>
        <v>0</v>
      </c>
      <c r="AO36" s="197">
        <f t="shared" si="4"/>
        <v>0</v>
      </c>
      <c r="AP36" s="197"/>
      <c r="AQ36" s="197">
        <f t="shared" si="4"/>
        <v>0</v>
      </c>
    </row>
    <row r="37" spans="1:43" s="409" customFormat="1" ht="31.5" x14ac:dyDescent="0.25">
      <c r="A37" s="199" t="s">
        <v>327</v>
      </c>
      <c r="B37" s="11" t="s">
        <v>326</v>
      </c>
      <c r="C37" s="395" t="str">
        <f>Ф2!C35</f>
        <v>I_001</v>
      </c>
      <c r="D37" s="395">
        <v>0</v>
      </c>
      <c r="E37" s="395">
        <f>-D37</f>
        <v>0</v>
      </c>
      <c r="F37" s="395">
        <v>0</v>
      </c>
      <c r="G37" s="395">
        <v>0</v>
      </c>
      <c r="H37" s="395">
        <v>0</v>
      </c>
      <c r="I37" s="395">
        <v>0</v>
      </c>
      <c r="J37" s="395"/>
      <c r="K37" s="395">
        <v>0</v>
      </c>
      <c r="L37" s="395">
        <v>0</v>
      </c>
      <c r="M37" s="395">
        <v>0</v>
      </c>
      <c r="N37" s="395">
        <v>0</v>
      </c>
      <c r="O37" s="395">
        <v>0</v>
      </c>
      <c r="P37" s="395">
        <v>0</v>
      </c>
      <c r="Q37" s="395">
        <v>0</v>
      </c>
      <c r="R37" s="395"/>
      <c r="S37" s="395">
        <v>0</v>
      </c>
      <c r="T37" s="395">
        <v>0</v>
      </c>
      <c r="U37" s="395">
        <v>0</v>
      </c>
      <c r="V37" s="395">
        <v>0</v>
      </c>
      <c r="W37" s="395">
        <f>D37</f>
        <v>0</v>
      </c>
      <c r="X37" s="395">
        <v>0</v>
      </c>
      <c r="Y37" s="395">
        <v>0</v>
      </c>
      <c r="Z37" s="395"/>
      <c r="AA37" s="395">
        <v>0</v>
      </c>
      <c r="AB37" s="395">
        <v>0</v>
      </c>
      <c r="AC37" s="395">
        <v>0</v>
      </c>
      <c r="AD37" s="395">
        <v>0</v>
      </c>
      <c r="AE37" s="395">
        <f>E37</f>
        <v>0</v>
      </c>
      <c r="AF37" s="395">
        <v>0</v>
      </c>
      <c r="AG37" s="395">
        <v>0</v>
      </c>
      <c r="AH37" s="395"/>
      <c r="AI37" s="395">
        <v>0</v>
      </c>
      <c r="AJ37" s="395">
        <f>D37+L37+T37+AB37</f>
        <v>0</v>
      </c>
      <c r="AK37" s="395">
        <f t="shared" ref="AK37" si="5">E37+M37+U37+AC37</f>
        <v>0</v>
      </c>
      <c r="AL37" s="395">
        <f t="shared" ref="AL37" si="6">F37+N37+V37+AD37</f>
        <v>0</v>
      </c>
      <c r="AM37" s="395">
        <f t="shared" ref="AM37" si="7">G37+O37+W37+AE37</f>
        <v>0</v>
      </c>
      <c r="AN37" s="395">
        <f t="shared" ref="AN37" si="8">H37+P37+X37+AF37</f>
        <v>0</v>
      </c>
      <c r="AO37" s="395">
        <f t="shared" ref="AO37" si="9">I37+Q37+Y37+AG37</f>
        <v>0</v>
      </c>
      <c r="AP37" s="395"/>
      <c r="AQ37" s="395">
        <f t="shared" ref="AQ37" si="10">K37+S37+AA37+AI37</f>
        <v>0</v>
      </c>
    </row>
    <row r="38" spans="1:43" s="195" customFormat="1" ht="47.25" hidden="1" x14ac:dyDescent="0.25">
      <c r="A38" s="192" t="s">
        <v>114</v>
      </c>
      <c r="B38" s="10" t="s">
        <v>42</v>
      </c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</row>
    <row r="39" spans="1:43" s="187" customFormat="1" ht="31.5" x14ac:dyDescent="0.25">
      <c r="A39" s="185" t="s">
        <v>43</v>
      </c>
      <c r="B39" s="64" t="s">
        <v>44</v>
      </c>
      <c r="C39" s="186">
        <v>0</v>
      </c>
      <c r="D39" s="186">
        <f>D40+D45+D52</f>
        <v>0</v>
      </c>
      <c r="E39" s="186">
        <f t="shared" ref="E39:AQ39" si="11">E40+E45+E52</f>
        <v>0</v>
      </c>
      <c r="F39" s="186">
        <f t="shared" si="11"/>
        <v>0</v>
      </c>
      <c r="G39" s="186">
        <f t="shared" si="11"/>
        <v>0</v>
      </c>
      <c r="H39" s="186">
        <f t="shared" si="11"/>
        <v>0</v>
      </c>
      <c r="I39" s="186">
        <f t="shared" si="11"/>
        <v>0</v>
      </c>
      <c r="J39" s="186"/>
      <c r="K39" s="186">
        <f t="shared" si="11"/>
        <v>0</v>
      </c>
      <c r="L39" s="186">
        <f t="shared" si="11"/>
        <v>0</v>
      </c>
      <c r="M39" s="186">
        <f t="shared" si="11"/>
        <v>0</v>
      </c>
      <c r="N39" s="186">
        <f t="shared" si="11"/>
        <v>0</v>
      </c>
      <c r="O39" s="186">
        <f t="shared" si="11"/>
        <v>0</v>
      </c>
      <c r="P39" s="186">
        <f t="shared" si="11"/>
        <v>0</v>
      </c>
      <c r="Q39" s="186">
        <f t="shared" si="11"/>
        <v>0</v>
      </c>
      <c r="R39" s="186"/>
      <c r="S39" s="186">
        <f t="shared" si="11"/>
        <v>0</v>
      </c>
      <c r="T39" s="186">
        <f t="shared" si="11"/>
        <v>0</v>
      </c>
      <c r="U39" s="186">
        <f t="shared" si="11"/>
        <v>0</v>
      </c>
      <c r="V39" s="186">
        <f t="shared" si="11"/>
        <v>0</v>
      </c>
      <c r="W39" s="186">
        <f t="shared" si="11"/>
        <v>0</v>
      </c>
      <c r="X39" s="186">
        <f t="shared" si="11"/>
        <v>0</v>
      </c>
      <c r="Y39" s="186">
        <f t="shared" si="11"/>
        <v>0</v>
      </c>
      <c r="Z39" s="186"/>
      <c r="AA39" s="186">
        <f t="shared" si="11"/>
        <v>0</v>
      </c>
      <c r="AB39" s="186">
        <f t="shared" si="11"/>
        <v>0</v>
      </c>
      <c r="AC39" s="186">
        <f t="shared" si="11"/>
        <v>8.1197999999999997</v>
      </c>
      <c r="AD39" s="186">
        <f t="shared" si="11"/>
        <v>0.65</v>
      </c>
      <c r="AE39" s="186">
        <f t="shared" si="11"/>
        <v>0</v>
      </c>
      <c r="AF39" s="186">
        <f t="shared" si="11"/>
        <v>4.87</v>
      </c>
      <c r="AG39" s="186">
        <f t="shared" si="11"/>
        <v>0</v>
      </c>
      <c r="AH39" s="186"/>
      <c r="AI39" s="186">
        <f t="shared" si="11"/>
        <v>0</v>
      </c>
      <c r="AJ39" s="186">
        <f t="shared" si="11"/>
        <v>0</v>
      </c>
      <c r="AK39" s="186">
        <f t="shared" si="11"/>
        <v>8.1197999999999997</v>
      </c>
      <c r="AL39" s="186">
        <f t="shared" si="11"/>
        <v>0.65</v>
      </c>
      <c r="AM39" s="186">
        <f t="shared" si="11"/>
        <v>0</v>
      </c>
      <c r="AN39" s="186">
        <f t="shared" si="11"/>
        <v>4.87</v>
      </c>
      <c r="AO39" s="186">
        <f t="shared" si="11"/>
        <v>0</v>
      </c>
      <c r="AP39" s="186"/>
      <c r="AQ39" s="186">
        <f t="shared" si="11"/>
        <v>0</v>
      </c>
    </row>
    <row r="40" spans="1:43" s="198" customFormat="1" ht="47.25" x14ac:dyDescent="0.25">
      <c r="A40" s="196" t="s">
        <v>81</v>
      </c>
      <c r="B40" s="65" t="s">
        <v>82</v>
      </c>
      <c r="C40" s="197">
        <v>0</v>
      </c>
      <c r="D40" s="197">
        <f>D41</f>
        <v>0</v>
      </c>
      <c r="E40" s="197">
        <f t="shared" ref="E40:V41" si="12">E41</f>
        <v>0</v>
      </c>
      <c r="F40" s="197">
        <f t="shared" si="12"/>
        <v>0</v>
      </c>
      <c r="G40" s="197">
        <f t="shared" si="12"/>
        <v>0</v>
      </c>
      <c r="H40" s="197">
        <f t="shared" si="12"/>
        <v>0</v>
      </c>
      <c r="I40" s="197">
        <f t="shared" si="12"/>
        <v>0</v>
      </c>
      <c r="J40" s="197"/>
      <c r="K40" s="197">
        <f t="shared" si="12"/>
        <v>0</v>
      </c>
      <c r="L40" s="197">
        <f t="shared" si="12"/>
        <v>0</v>
      </c>
      <c r="M40" s="197">
        <f t="shared" si="12"/>
        <v>0</v>
      </c>
      <c r="N40" s="197">
        <f t="shared" si="12"/>
        <v>0</v>
      </c>
      <c r="O40" s="197">
        <f t="shared" si="12"/>
        <v>0</v>
      </c>
      <c r="P40" s="197">
        <f t="shared" si="12"/>
        <v>0</v>
      </c>
      <c r="Q40" s="197">
        <f t="shared" si="12"/>
        <v>0</v>
      </c>
      <c r="R40" s="197"/>
      <c r="S40" s="197">
        <f t="shared" si="12"/>
        <v>0</v>
      </c>
      <c r="T40" s="197">
        <f t="shared" si="12"/>
        <v>0</v>
      </c>
      <c r="U40" s="197">
        <f t="shared" si="12"/>
        <v>0</v>
      </c>
      <c r="V40" s="197">
        <f t="shared" si="12"/>
        <v>0</v>
      </c>
      <c r="W40" s="197">
        <f t="shared" ref="W40:AN41" si="13">W41</f>
        <v>0</v>
      </c>
      <c r="X40" s="197">
        <f t="shared" si="13"/>
        <v>0</v>
      </c>
      <c r="Y40" s="197">
        <f t="shared" si="13"/>
        <v>0</v>
      </c>
      <c r="Z40" s="197"/>
      <c r="AA40" s="197">
        <f t="shared" si="13"/>
        <v>0</v>
      </c>
      <c r="AB40" s="197">
        <f t="shared" si="13"/>
        <v>0</v>
      </c>
      <c r="AC40" s="197">
        <f t="shared" si="13"/>
        <v>0</v>
      </c>
      <c r="AD40" s="197">
        <f t="shared" si="13"/>
        <v>0</v>
      </c>
      <c r="AE40" s="197">
        <f t="shared" si="13"/>
        <v>0</v>
      </c>
      <c r="AF40" s="197">
        <f t="shared" si="13"/>
        <v>0</v>
      </c>
      <c r="AG40" s="197">
        <f t="shared" si="13"/>
        <v>0</v>
      </c>
      <c r="AH40" s="197"/>
      <c r="AI40" s="197">
        <f t="shared" si="13"/>
        <v>0</v>
      </c>
      <c r="AJ40" s="197">
        <f t="shared" si="13"/>
        <v>0</v>
      </c>
      <c r="AK40" s="197">
        <f t="shared" si="13"/>
        <v>0</v>
      </c>
      <c r="AL40" s="197">
        <f t="shared" si="13"/>
        <v>0</v>
      </c>
      <c r="AM40" s="197">
        <f t="shared" si="13"/>
        <v>0</v>
      </c>
      <c r="AN40" s="197">
        <f t="shared" si="13"/>
        <v>0</v>
      </c>
      <c r="AO40" s="197">
        <f t="shared" ref="AO40:AQ41" si="14">AO41</f>
        <v>0</v>
      </c>
      <c r="AP40" s="197"/>
      <c r="AQ40" s="197">
        <f t="shared" si="14"/>
        <v>0</v>
      </c>
    </row>
    <row r="41" spans="1:43" s="202" customFormat="1" ht="31.5" x14ac:dyDescent="0.25">
      <c r="A41" s="199" t="s">
        <v>45</v>
      </c>
      <c r="B41" s="11" t="s">
        <v>46</v>
      </c>
      <c r="C41" s="200">
        <v>0</v>
      </c>
      <c r="D41" s="200">
        <f>D42</f>
        <v>0</v>
      </c>
      <c r="E41" s="200">
        <f t="shared" si="12"/>
        <v>0</v>
      </c>
      <c r="F41" s="200">
        <f t="shared" si="12"/>
        <v>0</v>
      </c>
      <c r="G41" s="200">
        <f t="shared" si="12"/>
        <v>0</v>
      </c>
      <c r="H41" s="200">
        <f t="shared" si="12"/>
        <v>0</v>
      </c>
      <c r="I41" s="200">
        <f t="shared" si="12"/>
        <v>0</v>
      </c>
      <c r="J41" s="200"/>
      <c r="K41" s="200">
        <f t="shared" si="12"/>
        <v>0</v>
      </c>
      <c r="L41" s="200">
        <f t="shared" si="12"/>
        <v>0</v>
      </c>
      <c r="M41" s="200">
        <f t="shared" si="12"/>
        <v>0</v>
      </c>
      <c r="N41" s="200">
        <f t="shared" si="12"/>
        <v>0</v>
      </c>
      <c r="O41" s="200">
        <f t="shared" si="12"/>
        <v>0</v>
      </c>
      <c r="P41" s="200">
        <f t="shared" si="12"/>
        <v>0</v>
      </c>
      <c r="Q41" s="200">
        <f t="shared" si="12"/>
        <v>0</v>
      </c>
      <c r="R41" s="200"/>
      <c r="S41" s="200">
        <f t="shared" si="12"/>
        <v>0</v>
      </c>
      <c r="T41" s="200">
        <f t="shared" si="12"/>
        <v>0</v>
      </c>
      <c r="U41" s="200">
        <f t="shared" si="12"/>
        <v>0</v>
      </c>
      <c r="V41" s="200">
        <f t="shared" si="12"/>
        <v>0</v>
      </c>
      <c r="W41" s="200">
        <f t="shared" si="13"/>
        <v>0</v>
      </c>
      <c r="X41" s="200">
        <f t="shared" si="13"/>
        <v>0</v>
      </c>
      <c r="Y41" s="200">
        <f t="shared" si="13"/>
        <v>0</v>
      </c>
      <c r="Z41" s="200"/>
      <c r="AA41" s="200">
        <f t="shared" si="13"/>
        <v>0</v>
      </c>
      <c r="AB41" s="200">
        <f t="shared" si="13"/>
        <v>0</v>
      </c>
      <c r="AC41" s="200">
        <f t="shared" si="13"/>
        <v>0</v>
      </c>
      <c r="AD41" s="200">
        <f t="shared" si="13"/>
        <v>0</v>
      </c>
      <c r="AE41" s="200">
        <f t="shared" si="13"/>
        <v>0</v>
      </c>
      <c r="AF41" s="200">
        <f t="shared" si="13"/>
        <v>0</v>
      </c>
      <c r="AG41" s="200">
        <f t="shared" si="13"/>
        <v>0</v>
      </c>
      <c r="AH41" s="200"/>
      <c r="AI41" s="200">
        <f t="shared" si="13"/>
        <v>0</v>
      </c>
      <c r="AJ41" s="200">
        <f t="shared" si="13"/>
        <v>0</v>
      </c>
      <c r="AK41" s="200">
        <f t="shared" si="13"/>
        <v>0</v>
      </c>
      <c r="AL41" s="200">
        <f t="shared" si="13"/>
        <v>0</v>
      </c>
      <c r="AM41" s="200">
        <f t="shared" si="13"/>
        <v>0</v>
      </c>
      <c r="AN41" s="200">
        <f t="shared" si="13"/>
        <v>0</v>
      </c>
      <c r="AO41" s="200">
        <f t="shared" si="14"/>
        <v>0</v>
      </c>
      <c r="AP41" s="200"/>
      <c r="AQ41" s="200">
        <f t="shared" si="14"/>
        <v>0</v>
      </c>
    </row>
    <row r="42" spans="1:43" s="409" customFormat="1" ht="31.5" x14ac:dyDescent="0.25">
      <c r="A42" s="199" t="s">
        <v>47</v>
      </c>
      <c r="B42" s="462" t="s">
        <v>916</v>
      </c>
      <c r="C42" s="395" t="str">
        <f>Ф2!C40</f>
        <v>J_004</v>
      </c>
      <c r="D42" s="395">
        <v>0</v>
      </c>
      <c r="E42" s="395">
        <v>0</v>
      </c>
      <c r="F42" s="395">
        <v>0</v>
      </c>
      <c r="G42" s="395">
        <v>0</v>
      </c>
      <c r="H42" s="395">
        <v>0</v>
      </c>
      <c r="I42" s="395">
        <v>0</v>
      </c>
      <c r="J42" s="395"/>
      <c r="K42" s="395">
        <v>0</v>
      </c>
      <c r="L42" s="395">
        <v>0</v>
      </c>
      <c r="M42" s="395">
        <v>0</v>
      </c>
      <c r="N42" s="395">
        <v>0</v>
      </c>
      <c r="O42" s="395">
        <v>0</v>
      </c>
      <c r="P42" s="395">
        <v>0</v>
      </c>
      <c r="Q42" s="395">
        <v>0</v>
      </c>
      <c r="R42" s="395"/>
      <c r="S42" s="395">
        <v>0</v>
      </c>
      <c r="T42" s="395">
        <v>0</v>
      </c>
      <c r="U42" s="395">
        <v>0</v>
      </c>
      <c r="V42" s="395">
        <v>0</v>
      </c>
      <c r="W42" s="395">
        <v>0</v>
      </c>
      <c r="X42" s="395">
        <v>0</v>
      </c>
      <c r="Y42" s="395">
        <v>0</v>
      </c>
      <c r="Z42" s="395"/>
      <c r="AA42" s="395">
        <v>0</v>
      </c>
      <c r="AB42" s="395">
        <v>0</v>
      </c>
      <c r="AC42" s="395">
        <v>0</v>
      </c>
      <c r="AD42" s="395">
        <v>0</v>
      </c>
      <c r="AE42" s="395">
        <v>0</v>
      </c>
      <c r="AF42" s="395">
        <v>0</v>
      </c>
      <c r="AG42" s="395">
        <v>0</v>
      </c>
      <c r="AH42" s="395"/>
      <c r="AI42" s="395">
        <v>0</v>
      </c>
      <c r="AJ42" s="395">
        <f>D42+L42+T42+AB42</f>
        <v>0</v>
      </c>
      <c r="AK42" s="395">
        <f t="shared" ref="AK42" si="15">E42+M42+U42+AC42</f>
        <v>0</v>
      </c>
      <c r="AL42" s="395">
        <f t="shared" ref="AL42:AL43" si="16">F42+N42+V42+AD42</f>
        <v>0</v>
      </c>
      <c r="AM42" s="395">
        <f t="shared" ref="AM42:AM43" si="17">G42+O42+W42+AE42</f>
        <v>0</v>
      </c>
      <c r="AN42" s="395">
        <f t="shared" ref="AN42:AN43" si="18">H42+P42+X42+AF42</f>
        <v>0</v>
      </c>
      <c r="AO42" s="395">
        <f t="shared" ref="AO42:AO43" si="19">I42+Q42+Y42+AG42</f>
        <v>0</v>
      </c>
      <c r="AP42" s="395"/>
      <c r="AQ42" s="395">
        <f t="shared" ref="AQ42:AQ43" si="20">K42+S42+AA42+AI42</f>
        <v>0</v>
      </c>
    </row>
    <row r="43" spans="1:43" s="409" customFormat="1" ht="31.5" x14ac:dyDescent="0.25">
      <c r="A43" s="14" t="s">
        <v>679</v>
      </c>
      <c r="B43" s="462" t="s">
        <v>915</v>
      </c>
      <c r="C43" s="395" t="str">
        <f>Ф2!C41</f>
        <v>J_005</v>
      </c>
      <c r="D43" s="395"/>
      <c r="E43" s="395"/>
      <c r="F43" s="395"/>
      <c r="G43" s="395"/>
      <c r="H43" s="395"/>
      <c r="I43" s="395"/>
      <c r="J43" s="395"/>
      <c r="K43" s="395"/>
      <c r="L43" s="395"/>
      <c r="M43" s="395">
        <v>0</v>
      </c>
      <c r="N43" s="395">
        <v>0</v>
      </c>
      <c r="O43" s="395">
        <f>Ф4!AU43</f>
        <v>0</v>
      </c>
      <c r="P43" s="395">
        <f>Ф4!AV43</f>
        <v>0</v>
      </c>
      <c r="Q43" s="395">
        <f>Ф4!AW43</f>
        <v>0</v>
      </c>
      <c r="R43" s="395"/>
      <c r="S43" s="395">
        <f>Ф4!AY43</f>
        <v>0</v>
      </c>
      <c r="T43" s="395"/>
      <c r="U43" s="395"/>
      <c r="V43" s="395"/>
      <c r="W43" s="395"/>
      <c r="X43" s="395"/>
      <c r="Y43" s="395"/>
      <c r="Z43" s="395"/>
      <c r="AA43" s="395"/>
      <c r="AB43" s="395"/>
      <c r="AC43" s="395"/>
      <c r="AD43" s="395"/>
      <c r="AE43" s="395"/>
      <c r="AF43" s="395"/>
      <c r="AG43" s="395"/>
      <c r="AH43" s="395"/>
      <c r="AI43" s="395"/>
      <c r="AJ43" s="395"/>
      <c r="AK43" s="395">
        <f>E43+M43+U43+AC43</f>
        <v>0</v>
      </c>
      <c r="AL43" s="395">
        <f t="shared" si="16"/>
        <v>0</v>
      </c>
      <c r="AM43" s="395">
        <f t="shared" si="17"/>
        <v>0</v>
      </c>
      <c r="AN43" s="395">
        <f t="shared" si="18"/>
        <v>0</v>
      </c>
      <c r="AO43" s="395">
        <f t="shared" si="19"/>
        <v>0</v>
      </c>
      <c r="AP43" s="395"/>
      <c r="AQ43" s="395">
        <f t="shared" si="20"/>
        <v>0</v>
      </c>
    </row>
    <row r="44" spans="1:43" s="202" customFormat="1" ht="31.5" x14ac:dyDescent="0.25">
      <c r="A44" s="199" t="s">
        <v>115</v>
      </c>
      <c r="B44" s="11" t="s">
        <v>116</v>
      </c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</row>
    <row r="45" spans="1:43" s="198" customFormat="1" ht="31.5" x14ac:dyDescent="0.25">
      <c r="A45" s="196" t="s">
        <v>48</v>
      </c>
      <c r="B45" s="65" t="s">
        <v>49</v>
      </c>
      <c r="C45" s="197">
        <v>0</v>
      </c>
      <c r="D45" s="197">
        <f>D46</f>
        <v>0</v>
      </c>
      <c r="E45" s="197">
        <f t="shared" ref="E45:V45" si="21">E46</f>
        <v>0</v>
      </c>
      <c r="F45" s="197">
        <f t="shared" si="21"/>
        <v>0</v>
      </c>
      <c r="G45" s="197">
        <f t="shared" si="21"/>
        <v>0</v>
      </c>
      <c r="H45" s="197">
        <f t="shared" si="21"/>
        <v>0</v>
      </c>
      <c r="I45" s="197">
        <f t="shared" si="21"/>
        <v>0</v>
      </c>
      <c r="J45" s="197"/>
      <c r="K45" s="197">
        <f t="shared" si="21"/>
        <v>0</v>
      </c>
      <c r="L45" s="197">
        <f t="shared" si="21"/>
        <v>0</v>
      </c>
      <c r="M45" s="197">
        <f t="shared" si="21"/>
        <v>0</v>
      </c>
      <c r="N45" s="197">
        <f t="shared" si="21"/>
        <v>0</v>
      </c>
      <c r="O45" s="197">
        <f t="shared" si="21"/>
        <v>0</v>
      </c>
      <c r="P45" s="197">
        <f t="shared" si="21"/>
        <v>0</v>
      </c>
      <c r="Q45" s="197">
        <f t="shared" si="21"/>
        <v>0</v>
      </c>
      <c r="R45" s="197"/>
      <c r="S45" s="197">
        <f t="shared" si="21"/>
        <v>0</v>
      </c>
      <c r="T45" s="197">
        <f t="shared" si="21"/>
        <v>0</v>
      </c>
      <c r="U45" s="197">
        <f t="shared" si="21"/>
        <v>0</v>
      </c>
      <c r="V45" s="197">
        <f t="shared" si="21"/>
        <v>0</v>
      </c>
      <c r="W45" s="197">
        <f t="shared" ref="W45:AN45" si="22">W46</f>
        <v>0</v>
      </c>
      <c r="X45" s="197">
        <f t="shared" si="22"/>
        <v>0</v>
      </c>
      <c r="Y45" s="197">
        <f t="shared" si="22"/>
        <v>0</v>
      </c>
      <c r="Z45" s="197"/>
      <c r="AA45" s="197">
        <f t="shared" si="22"/>
        <v>0</v>
      </c>
      <c r="AB45" s="197">
        <f t="shared" si="22"/>
        <v>0</v>
      </c>
      <c r="AC45" s="197">
        <f t="shared" si="22"/>
        <v>8.1197999999999997</v>
      </c>
      <c r="AD45" s="197">
        <f t="shared" si="22"/>
        <v>0.65</v>
      </c>
      <c r="AE45" s="197">
        <f t="shared" si="22"/>
        <v>0</v>
      </c>
      <c r="AF45" s="197">
        <f t="shared" si="22"/>
        <v>4.87</v>
      </c>
      <c r="AG45" s="197">
        <f t="shared" si="22"/>
        <v>0</v>
      </c>
      <c r="AH45" s="197"/>
      <c r="AI45" s="197">
        <f t="shared" si="22"/>
        <v>0</v>
      </c>
      <c r="AJ45" s="197">
        <f t="shared" si="22"/>
        <v>0</v>
      </c>
      <c r="AK45" s="197">
        <f t="shared" si="22"/>
        <v>8.1197999999999997</v>
      </c>
      <c r="AL45" s="197">
        <f t="shared" si="22"/>
        <v>0.65</v>
      </c>
      <c r="AM45" s="197">
        <f t="shared" si="22"/>
        <v>0</v>
      </c>
      <c r="AN45" s="197">
        <f t="shared" si="22"/>
        <v>4.87</v>
      </c>
      <c r="AO45" s="197">
        <f t="shared" ref="AO45:AQ45" si="23">AO46</f>
        <v>0</v>
      </c>
      <c r="AP45" s="197"/>
      <c r="AQ45" s="197">
        <f t="shared" si="23"/>
        <v>0</v>
      </c>
    </row>
    <row r="46" spans="1:43" s="202" customFormat="1" x14ac:dyDescent="0.25">
      <c r="A46" s="199" t="s">
        <v>75</v>
      </c>
      <c r="B46" s="11" t="s">
        <v>76</v>
      </c>
      <c r="C46" s="200">
        <v>0</v>
      </c>
      <c r="D46" s="200">
        <f>D47+D50</f>
        <v>0</v>
      </c>
      <c r="E46" s="200">
        <f t="shared" ref="E46:AB46" si="24">E47+E50</f>
        <v>0</v>
      </c>
      <c r="F46" s="200">
        <f t="shared" si="24"/>
        <v>0</v>
      </c>
      <c r="G46" s="200">
        <f t="shared" si="24"/>
        <v>0</v>
      </c>
      <c r="H46" s="200">
        <f t="shared" si="24"/>
        <v>0</v>
      </c>
      <c r="I46" s="200">
        <f t="shared" si="24"/>
        <v>0</v>
      </c>
      <c r="J46" s="200">
        <f t="shared" si="24"/>
        <v>0</v>
      </c>
      <c r="K46" s="200">
        <f t="shared" si="24"/>
        <v>0</v>
      </c>
      <c r="L46" s="200">
        <f t="shared" si="24"/>
        <v>0</v>
      </c>
      <c r="M46" s="200">
        <f t="shared" si="24"/>
        <v>0</v>
      </c>
      <c r="N46" s="200">
        <f t="shared" si="24"/>
        <v>0</v>
      </c>
      <c r="O46" s="200">
        <f t="shared" si="24"/>
        <v>0</v>
      </c>
      <c r="P46" s="200">
        <f t="shared" si="24"/>
        <v>0</v>
      </c>
      <c r="Q46" s="200">
        <f t="shared" si="24"/>
        <v>0</v>
      </c>
      <c r="R46" s="200">
        <f t="shared" si="24"/>
        <v>0</v>
      </c>
      <c r="S46" s="200">
        <f t="shared" si="24"/>
        <v>0</v>
      </c>
      <c r="T46" s="200">
        <f t="shared" si="24"/>
        <v>0</v>
      </c>
      <c r="U46" s="200">
        <f t="shared" si="24"/>
        <v>0</v>
      </c>
      <c r="V46" s="200">
        <f t="shared" si="24"/>
        <v>0</v>
      </c>
      <c r="W46" s="200">
        <f t="shared" si="24"/>
        <v>0</v>
      </c>
      <c r="X46" s="200">
        <f t="shared" si="24"/>
        <v>0</v>
      </c>
      <c r="Y46" s="200">
        <f t="shared" si="24"/>
        <v>0</v>
      </c>
      <c r="Z46" s="200">
        <f t="shared" si="24"/>
        <v>0</v>
      </c>
      <c r="AA46" s="200">
        <f t="shared" si="24"/>
        <v>0</v>
      </c>
      <c r="AB46" s="200">
        <f t="shared" si="24"/>
        <v>0</v>
      </c>
      <c r="AC46" s="200">
        <f>SUM(AC47:AC50)</f>
        <v>8.1197999999999997</v>
      </c>
      <c r="AD46" s="200">
        <f t="shared" ref="AD46:AQ46" si="25">SUM(AD47:AD50)</f>
        <v>0.65</v>
      </c>
      <c r="AE46" s="200">
        <f t="shared" si="25"/>
        <v>0</v>
      </c>
      <c r="AF46" s="200">
        <f t="shared" si="25"/>
        <v>4.87</v>
      </c>
      <c r="AG46" s="200">
        <f t="shared" si="25"/>
        <v>0</v>
      </c>
      <c r="AH46" s="200">
        <f t="shared" si="25"/>
        <v>0</v>
      </c>
      <c r="AI46" s="200">
        <f t="shared" si="25"/>
        <v>0</v>
      </c>
      <c r="AJ46" s="200">
        <f t="shared" si="25"/>
        <v>0</v>
      </c>
      <c r="AK46" s="200">
        <f t="shared" si="25"/>
        <v>8.1197999999999997</v>
      </c>
      <c r="AL46" s="200">
        <f t="shared" si="25"/>
        <v>0.65</v>
      </c>
      <c r="AM46" s="200">
        <f t="shared" si="25"/>
        <v>0</v>
      </c>
      <c r="AN46" s="200">
        <f t="shared" si="25"/>
        <v>4.87</v>
      </c>
      <c r="AO46" s="200">
        <f t="shared" si="25"/>
        <v>0</v>
      </c>
      <c r="AP46" s="200">
        <f t="shared" si="25"/>
        <v>0</v>
      </c>
      <c r="AQ46" s="200">
        <f t="shared" si="25"/>
        <v>0</v>
      </c>
    </row>
    <row r="47" spans="1:43" s="409" customFormat="1" ht="47.25" x14ac:dyDescent="0.25">
      <c r="A47" s="14" t="s">
        <v>77</v>
      </c>
      <c r="B47" s="463" t="s">
        <v>917</v>
      </c>
      <c r="C47" s="395" t="str">
        <f>Ф2!C45</f>
        <v>J_006</v>
      </c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395"/>
      <c r="T47" s="395"/>
      <c r="U47" s="395"/>
      <c r="V47" s="395"/>
      <c r="W47" s="395"/>
      <c r="X47" s="395"/>
      <c r="Y47" s="395"/>
      <c r="Z47" s="395"/>
      <c r="AA47" s="395"/>
      <c r="AB47" s="395"/>
      <c r="AC47" s="395"/>
      <c r="AD47" s="395"/>
      <c r="AE47" s="395"/>
      <c r="AF47" s="395"/>
      <c r="AG47" s="395"/>
      <c r="AH47" s="395"/>
      <c r="AI47" s="395"/>
      <c r="AJ47" s="395"/>
      <c r="AK47" s="395"/>
      <c r="AL47" s="395"/>
      <c r="AM47" s="420"/>
      <c r="AN47" s="420"/>
      <c r="AO47" s="420"/>
      <c r="AP47" s="420"/>
      <c r="AQ47" s="420"/>
    </row>
    <row r="48" spans="1:43" s="409" customFormat="1" ht="47.25" x14ac:dyDescent="0.25">
      <c r="A48" s="14" t="s">
        <v>864</v>
      </c>
      <c r="B48" s="463" t="s">
        <v>918</v>
      </c>
      <c r="C48" s="395" t="str">
        <f>Ф2!C46</f>
        <v>K_008</v>
      </c>
      <c r="D48" s="395"/>
      <c r="E48" s="395"/>
      <c r="F48" s="395"/>
      <c r="G48" s="395"/>
      <c r="H48" s="395"/>
      <c r="I48" s="395"/>
      <c r="J48" s="395"/>
      <c r="K48" s="395"/>
      <c r="L48" s="395"/>
      <c r="M48" s="395"/>
      <c r="N48" s="395"/>
      <c r="O48" s="395"/>
      <c r="P48" s="395"/>
      <c r="Q48" s="395"/>
      <c r="R48" s="395"/>
      <c r="S48" s="395"/>
      <c r="T48" s="395"/>
      <c r="U48" s="395"/>
      <c r="V48" s="395"/>
      <c r="W48" s="395"/>
      <c r="X48" s="395"/>
      <c r="Y48" s="395"/>
      <c r="Z48" s="395"/>
      <c r="AA48" s="395"/>
      <c r="AB48" s="395"/>
      <c r="AC48" s="395">
        <f>Ф4!BY48</f>
        <v>4.9707749999999997</v>
      </c>
      <c r="AD48" s="395">
        <f>Ф4!BK48</f>
        <v>0.4</v>
      </c>
      <c r="AE48" s="395"/>
      <c r="AF48" s="395">
        <f>Ф4!BL48</f>
        <v>3</v>
      </c>
      <c r="AG48" s="395"/>
      <c r="AH48" s="395"/>
      <c r="AI48" s="395"/>
      <c r="AJ48" s="395"/>
      <c r="AK48" s="395">
        <f>AC48</f>
        <v>4.9707749999999997</v>
      </c>
      <c r="AL48" s="395">
        <f t="shared" ref="AL48:AP48" si="26">AD48</f>
        <v>0.4</v>
      </c>
      <c r="AM48" s="395">
        <f t="shared" si="26"/>
        <v>0</v>
      </c>
      <c r="AN48" s="395">
        <f t="shared" si="26"/>
        <v>3</v>
      </c>
      <c r="AO48" s="395">
        <f t="shared" si="26"/>
        <v>0</v>
      </c>
      <c r="AP48" s="395">
        <f t="shared" si="26"/>
        <v>0</v>
      </c>
      <c r="AQ48" s="420"/>
    </row>
    <row r="49" spans="1:43" s="409" customFormat="1" ht="47.25" x14ac:dyDescent="0.25">
      <c r="A49" s="14" t="s">
        <v>875</v>
      </c>
      <c r="B49" s="463" t="s">
        <v>919</v>
      </c>
      <c r="C49" s="395" t="str">
        <f>Ф2!C47</f>
        <v>K_009</v>
      </c>
      <c r="D49" s="395"/>
      <c r="E49" s="395"/>
      <c r="F49" s="395"/>
      <c r="G49" s="395"/>
      <c r="H49" s="395"/>
      <c r="I49" s="395"/>
      <c r="J49" s="395"/>
      <c r="K49" s="395"/>
      <c r="L49" s="395"/>
      <c r="M49" s="395"/>
      <c r="N49" s="395"/>
      <c r="O49" s="395"/>
      <c r="P49" s="395"/>
      <c r="Q49" s="395"/>
      <c r="R49" s="395"/>
      <c r="S49" s="395"/>
      <c r="T49" s="395"/>
      <c r="U49" s="395"/>
      <c r="V49" s="395"/>
      <c r="W49" s="395"/>
      <c r="X49" s="395"/>
      <c r="Y49" s="395"/>
      <c r="Z49" s="395"/>
      <c r="AA49" s="395"/>
      <c r="AB49" s="395"/>
      <c r="AC49" s="395">
        <f>Ф4!BY49</f>
        <v>3.1490249999999995</v>
      </c>
      <c r="AD49" s="395">
        <f>Ф4!BK49</f>
        <v>0.25</v>
      </c>
      <c r="AE49" s="395"/>
      <c r="AF49" s="395">
        <f>Ф4!BL49</f>
        <v>1.87</v>
      </c>
      <c r="AG49" s="395"/>
      <c r="AH49" s="395"/>
      <c r="AI49" s="395"/>
      <c r="AJ49" s="395"/>
      <c r="AK49" s="395">
        <f>AC49</f>
        <v>3.1490249999999995</v>
      </c>
      <c r="AL49" s="395">
        <f t="shared" ref="AL49" si="27">AD49</f>
        <v>0.25</v>
      </c>
      <c r="AM49" s="395">
        <f t="shared" ref="AM49" si="28">AE49</f>
        <v>0</v>
      </c>
      <c r="AN49" s="395">
        <f t="shared" ref="AN49" si="29">AF49</f>
        <v>1.87</v>
      </c>
      <c r="AO49" s="395">
        <f t="shared" ref="AO49" si="30">AG49</f>
        <v>0</v>
      </c>
      <c r="AP49" s="395">
        <f t="shared" ref="AP49" si="31">AH49</f>
        <v>0</v>
      </c>
      <c r="AQ49" s="420"/>
    </row>
    <row r="50" spans="1:43" s="450" customFormat="1" ht="31.5" x14ac:dyDescent="0.25">
      <c r="A50" s="448" t="s">
        <v>876</v>
      </c>
      <c r="B50" s="558" t="s">
        <v>920</v>
      </c>
      <c r="C50" s="449" t="str">
        <f>Ф2!C48</f>
        <v>I_003</v>
      </c>
      <c r="D50" s="449">
        <v>0</v>
      </c>
      <c r="E50" s="449">
        <v>0</v>
      </c>
      <c r="F50" s="449">
        <v>0</v>
      </c>
      <c r="G50" s="449">
        <v>0</v>
      </c>
      <c r="H50" s="449">
        <v>0</v>
      </c>
      <c r="I50" s="449">
        <v>0</v>
      </c>
      <c r="J50" s="449"/>
      <c r="K50" s="449">
        <v>0</v>
      </c>
      <c r="L50" s="449">
        <v>0</v>
      </c>
      <c r="M50" s="449">
        <v>0</v>
      </c>
      <c r="N50" s="449">
        <v>0</v>
      </c>
      <c r="O50" s="449">
        <v>0</v>
      </c>
      <c r="P50" s="449">
        <v>0</v>
      </c>
      <c r="Q50" s="449">
        <v>0</v>
      </c>
      <c r="R50" s="449"/>
      <c r="S50" s="449">
        <v>0</v>
      </c>
      <c r="T50" s="449">
        <v>0</v>
      </c>
      <c r="U50" s="449">
        <v>0</v>
      </c>
      <c r="V50" s="449">
        <v>0</v>
      </c>
      <c r="W50" s="449">
        <v>0</v>
      </c>
      <c r="X50" s="449">
        <v>0</v>
      </c>
      <c r="Y50" s="449">
        <v>0</v>
      </c>
      <c r="Z50" s="449"/>
      <c r="AA50" s="449">
        <v>0</v>
      </c>
      <c r="AB50" s="449">
        <v>0</v>
      </c>
      <c r="AC50" s="449">
        <f>Ф4!BI50</f>
        <v>0</v>
      </c>
      <c r="AD50" s="449">
        <f>Ф4!BJ50</f>
        <v>0</v>
      </c>
      <c r="AE50" s="449">
        <f>Ф4!BK50</f>
        <v>0</v>
      </c>
      <c r="AF50" s="449">
        <f>Ф4!BL50</f>
        <v>0</v>
      </c>
      <c r="AG50" s="449">
        <f>Ф4!BM50</f>
        <v>0</v>
      </c>
      <c r="AH50" s="449"/>
      <c r="AI50" s="449">
        <f>Ф4!BO50</f>
        <v>0</v>
      </c>
      <c r="AJ50" s="449">
        <f t="shared" ref="AJ50:AO50" si="32">D50+L50+T50+AB50</f>
        <v>0</v>
      </c>
      <c r="AK50" s="449">
        <f t="shared" si="32"/>
        <v>0</v>
      </c>
      <c r="AL50" s="449">
        <f t="shared" si="32"/>
        <v>0</v>
      </c>
      <c r="AM50" s="449">
        <f t="shared" si="32"/>
        <v>0</v>
      </c>
      <c r="AN50" s="449">
        <f t="shared" si="32"/>
        <v>0</v>
      </c>
      <c r="AO50" s="449">
        <f t="shared" si="32"/>
        <v>0</v>
      </c>
      <c r="AP50" s="449"/>
      <c r="AQ50" s="449">
        <f t="shared" ref="AQ50" si="33">K50+S50+AA50+AI50</f>
        <v>0</v>
      </c>
    </row>
    <row r="51" spans="1:43" s="202" customFormat="1" ht="31.5" hidden="1" x14ac:dyDescent="0.25">
      <c r="A51" s="199" t="s">
        <v>117</v>
      </c>
      <c r="B51" s="11" t="s">
        <v>118</v>
      </c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</row>
    <row r="52" spans="1:43" s="198" customFormat="1" ht="31.5" x14ac:dyDescent="0.25">
      <c r="A52" s="196" t="s">
        <v>119</v>
      </c>
      <c r="B52" s="65" t="s">
        <v>120</v>
      </c>
      <c r="C52" s="197">
        <v>0</v>
      </c>
      <c r="D52" s="197">
        <f>D57</f>
        <v>0</v>
      </c>
      <c r="E52" s="197">
        <f t="shared" ref="E52:AQ52" si="34">E57</f>
        <v>0</v>
      </c>
      <c r="F52" s="197">
        <f t="shared" si="34"/>
        <v>0</v>
      </c>
      <c r="G52" s="197">
        <f t="shared" si="34"/>
        <v>0</v>
      </c>
      <c r="H52" s="197">
        <f t="shared" si="34"/>
        <v>0</v>
      </c>
      <c r="I52" s="197">
        <f t="shared" si="34"/>
        <v>0</v>
      </c>
      <c r="J52" s="197"/>
      <c r="K52" s="197">
        <f t="shared" si="34"/>
        <v>0</v>
      </c>
      <c r="L52" s="197">
        <f t="shared" si="34"/>
        <v>0</v>
      </c>
      <c r="M52" s="197">
        <f t="shared" si="34"/>
        <v>0</v>
      </c>
      <c r="N52" s="197">
        <f t="shared" si="34"/>
        <v>0</v>
      </c>
      <c r="O52" s="197">
        <f t="shared" si="34"/>
        <v>0</v>
      </c>
      <c r="P52" s="197">
        <f t="shared" si="34"/>
        <v>0</v>
      </c>
      <c r="Q52" s="197">
        <f t="shared" si="34"/>
        <v>0</v>
      </c>
      <c r="R52" s="197"/>
      <c r="S52" s="197">
        <f t="shared" si="34"/>
        <v>0</v>
      </c>
      <c r="T52" s="197">
        <f t="shared" si="34"/>
        <v>0</v>
      </c>
      <c r="U52" s="197">
        <f t="shared" si="34"/>
        <v>0</v>
      </c>
      <c r="V52" s="197">
        <f t="shared" si="34"/>
        <v>0</v>
      </c>
      <c r="W52" s="197">
        <f t="shared" si="34"/>
        <v>0</v>
      </c>
      <c r="X52" s="197">
        <f t="shared" si="34"/>
        <v>0</v>
      </c>
      <c r="Y52" s="197">
        <f t="shared" si="34"/>
        <v>0</v>
      </c>
      <c r="Z52" s="197"/>
      <c r="AA52" s="197">
        <f t="shared" si="34"/>
        <v>0</v>
      </c>
      <c r="AB52" s="197">
        <f t="shared" si="34"/>
        <v>0</v>
      </c>
      <c r="AC52" s="197">
        <f t="shared" si="34"/>
        <v>0</v>
      </c>
      <c r="AD52" s="197">
        <f t="shared" si="34"/>
        <v>0</v>
      </c>
      <c r="AE52" s="197">
        <f t="shared" si="34"/>
        <v>0</v>
      </c>
      <c r="AF52" s="197">
        <f t="shared" si="34"/>
        <v>0</v>
      </c>
      <c r="AG52" s="197">
        <f t="shared" si="34"/>
        <v>0</v>
      </c>
      <c r="AH52" s="197"/>
      <c r="AI52" s="197">
        <f t="shared" si="34"/>
        <v>0</v>
      </c>
      <c r="AJ52" s="197">
        <f t="shared" si="34"/>
        <v>0</v>
      </c>
      <c r="AK52" s="197">
        <f t="shared" si="34"/>
        <v>0</v>
      </c>
      <c r="AL52" s="197">
        <f t="shared" si="34"/>
        <v>0</v>
      </c>
      <c r="AM52" s="197">
        <f t="shared" si="34"/>
        <v>0</v>
      </c>
      <c r="AN52" s="197">
        <f t="shared" si="34"/>
        <v>0</v>
      </c>
      <c r="AO52" s="197">
        <f t="shared" si="34"/>
        <v>0</v>
      </c>
      <c r="AP52" s="197"/>
      <c r="AQ52" s="197">
        <f t="shared" si="34"/>
        <v>0</v>
      </c>
    </row>
    <row r="53" spans="1:43" s="202" customFormat="1" ht="31.5" hidden="1" outlineLevel="1" x14ac:dyDescent="0.25">
      <c r="A53" s="199" t="s">
        <v>121</v>
      </c>
      <c r="B53" s="11" t="s">
        <v>122</v>
      </c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200"/>
      <c r="AK53" s="200"/>
      <c r="AL53" s="200"/>
      <c r="AM53" s="200"/>
      <c r="AN53" s="200"/>
      <c r="AO53" s="200"/>
      <c r="AP53" s="200"/>
      <c r="AQ53" s="200"/>
    </row>
    <row r="54" spans="1:43" s="202" customFormat="1" ht="31.5" hidden="1" outlineLevel="1" x14ac:dyDescent="0.25">
      <c r="A54" s="199" t="s">
        <v>123</v>
      </c>
      <c r="B54" s="11" t="s">
        <v>50</v>
      </c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</row>
    <row r="55" spans="1:43" s="202" customFormat="1" hidden="1" outlineLevel="1" x14ac:dyDescent="0.25">
      <c r="A55" s="199" t="s">
        <v>51</v>
      </c>
      <c r="B55" s="11" t="s">
        <v>52</v>
      </c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</row>
    <row r="56" spans="1:43" s="202" customFormat="1" ht="31.5" hidden="1" outlineLevel="1" x14ac:dyDescent="0.25">
      <c r="A56" s="199" t="s">
        <v>53</v>
      </c>
      <c r="B56" s="11" t="s">
        <v>54</v>
      </c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</row>
    <row r="57" spans="1:43" s="202" customFormat="1" ht="31.5" collapsed="1" x14ac:dyDescent="0.25">
      <c r="A57" s="199" t="s">
        <v>55</v>
      </c>
      <c r="B57" s="11" t="s">
        <v>56</v>
      </c>
      <c r="C57" s="200">
        <v>0</v>
      </c>
      <c r="D57" s="200">
        <f>D58</f>
        <v>0</v>
      </c>
      <c r="E57" s="200">
        <f t="shared" ref="E57:AQ57" si="35">E58</f>
        <v>0</v>
      </c>
      <c r="F57" s="200">
        <f t="shared" si="35"/>
        <v>0</v>
      </c>
      <c r="G57" s="200">
        <f t="shared" si="35"/>
        <v>0</v>
      </c>
      <c r="H57" s="200">
        <f t="shared" si="35"/>
        <v>0</v>
      </c>
      <c r="I57" s="200">
        <f t="shared" si="35"/>
        <v>0</v>
      </c>
      <c r="J57" s="200"/>
      <c r="K57" s="200">
        <f t="shared" si="35"/>
        <v>0</v>
      </c>
      <c r="L57" s="200">
        <f t="shared" si="35"/>
        <v>0</v>
      </c>
      <c r="M57" s="200">
        <f t="shared" si="35"/>
        <v>0</v>
      </c>
      <c r="N57" s="200">
        <f t="shared" si="35"/>
        <v>0</v>
      </c>
      <c r="O57" s="200">
        <f t="shared" si="35"/>
        <v>0</v>
      </c>
      <c r="P57" s="200">
        <f t="shared" si="35"/>
        <v>0</v>
      </c>
      <c r="Q57" s="200">
        <f t="shared" si="35"/>
        <v>0</v>
      </c>
      <c r="R57" s="200"/>
      <c r="S57" s="200">
        <f t="shared" si="35"/>
        <v>0</v>
      </c>
      <c r="T57" s="200">
        <f t="shared" si="35"/>
        <v>0</v>
      </c>
      <c r="U57" s="200">
        <f t="shared" si="35"/>
        <v>0</v>
      </c>
      <c r="V57" s="200">
        <f t="shared" si="35"/>
        <v>0</v>
      </c>
      <c r="W57" s="200">
        <f t="shared" si="35"/>
        <v>0</v>
      </c>
      <c r="X57" s="200">
        <f t="shared" si="35"/>
        <v>0</v>
      </c>
      <c r="Y57" s="200">
        <f t="shared" si="35"/>
        <v>0</v>
      </c>
      <c r="Z57" s="200"/>
      <c r="AA57" s="200">
        <f t="shared" si="35"/>
        <v>0</v>
      </c>
      <c r="AB57" s="200">
        <f t="shared" si="35"/>
        <v>0</v>
      </c>
      <c r="AC57" s="200">
        <f t="shared" si="35"/>
        <v>0</v>
      </c>
      <c r="AD57" s="200">
        <f t="shared" si="35"/>
        <v>0</v>
      </c>
      <c r="AE57" s="200">
        <f t="shared" si="35"/>
        <v>0</v>
      </c>
      <c r="AF57" s="200">
        <f t="shared" si="35"/>
        <v>0</v>
      </c>
      <c r="AG57" s="200">
        <f t="shared" si="35"/>
        <v>0</v>
      </c>
      <c r="AH57" s="200"/>
      <c r="AI57" s="200">
        <f t="shared" si="35"/>
        <v>0</v>
      </c>
      <c r="AJ57" s="200">
        <f t="shared" si="35"/>
        <v>0</v>
      </c>
      <c r="AK57" s="200">
        <f t="shared" si="35"/>
        <v>0</v>
      </c>
      <c r="AL57" s="200">
        <f t="shared" si="35"/>
        <v>0</v>
      </c>
      <c r="AM57" s="200">
        <f t="shared" si="35"/>
        <v>0</v>
      </c>
      <c r="AN57" s="200">
        <f t="shared" si="35"/>
        <v>0</v>
      </c>
      <c r="AO57" s="200">
        <f t="shared" si="35"/>
        <v>0</v>
      </c>
      <c r="AP57" s="200"/>
      <c r="AQ57" s="200">
        <f t="shared" si="35"/>
        <v>0</v>
      </c>
    </row>
    <row r="58" spans="1:43" s="409" customFormat="1" ht="47.25" x14ac:dyDescent="0.25">
      <c r="A58" s="199" t="s">
        <v>83</v>
      </c>
      <c r="B58" s="11" t="s">
        <v>236</v>
      </c>
      <c r="C58" s="395">
        <v>0</v>
      </c>
      <c r="D58" s="395">
        <v>0</v>
      </c>
      <c r="E58" s="395">
        <v>0</v>
      </c>
      <c r="F58" s="395">
        <v>0</v>
      </c>
      <c r="G58" s="395">
        <v>0</v>
      </c>
      <c r="H58" s="395">
        <v>0</v>
      </c>
      <c r="I58" s="395">
        <v>0</v>
      </c>
      <c r="J58" s="395"/>
      <c r="K58" s="395">
        <v>0</v>
      </c>
      <c r="L58" s="395">
        <v>0</v>
      </c>
      <c r="M58" s="419">
        <v>0</v>
      </c>
      <c r="N58" s="395">
        <v>0</v>
      </c>
      <c r="O58" s="395"/>
      <c r="P58" s="395">
        <v>0</v>
      </c>
      <c r="Q58" s="395">
        <v>0</v>
      </c>
      <c r="R58" s="395"/>
      <c r="S58" s="395">
        <v>0</v>
      </c>
      <c r="T58" s="395">
        <v>0</v>
      </c>
      <c r="U58" s="395">
        <v>0</v>
      </c>
      <c r="V58" s="395">
        <v>0</v>
      </c>
      <c r="W58" s="395">
        <v>0</v>
      </c>
      <c r="X58" s="395">
        <v>0</v>
      </c>
      <c r="Y58" s="395">
        <v>0</v>
      </c>
      <c r="Z58" s="395"/>
      <c r="AA58" s="395">
        <v>0</v>
      </c>
      <c r="AB58" s="395">
        <v>0</v>
      </c>
      <c r="AC58" s="395">
        <v>0</v>
      </c>
      <c r="AD58" s="395">
        <v>0</v>
      </c>
      <c r="AE58" s="395">
        <v>0</v>
      </c>
      <c r="AF58" s="395">
        <v>0</v>
      </c>
      <c r="AG58" s="395">
        <v>0</v>
      </c>
      <c r="AH58" s="395"/>
      <c r="AI58" s="395">
        <v>0</v>
      </c>
      <c r="AJ58" s="395">
        <f>D58+L58+T58+AB58</f>
        <v>0</v>
      </c>
      <c r="AK58" s="395">
        <f t="shared" ref="AK58" si="36">E58+M58+U58+AC58</f>
        <v>0</v>
      </c>
      <c r="AL58" s="395">
        <f t="shared" ref="AL58" si="37">F58+N58+V58+AD58</f>
        <v>0</v>
      </c>
      <c r="AM58" s="395">
        <f t="shared" ref="AM58" si="38">G58+O58+W58+AE58</f>
        <v>0</v>
      </c>
      <c r="AN58" s="395">
        <f t="shared" ref="AN58" si="39">H58+P58+X58+AF58</f>
        <v>0</v>
      </c>
      <c r="AO58" s="395">
        <f t="shared" ref="AO58" si="40">I58+Q58+Y58+AG58</f>
        <v>0</v>
      </c>
      <c r="AP58" s="395"/>
      <c r="AQ58" s="395">
        <f t="shared" ref="AQ58" si="41">K58+S58+AA58+AI58</f>
        <v>0</v>
      </c>
    </row>
    <row r="59" spans="1:43" s="135" customFormat="1" ht="31.5" hidden="1" outlineLevel="1" x14ac:dyDescent="0.25">
      <c r="A59" s="14" t="s">
        <v>57</v>
      </c>
      <c r="B59" s="11" t="s">
        <v>58</v>
      </c>
      <c r="C59" s="206"/>
      <c r="D59" s="206"/>
      <c r="E59" s="207"/>
      <c r="F59" s="207"/>
      <c r="G59" s="206"/>
      <c r="H59" s="208"/>
      <c r="I59" s="208"/>
      <c r="J59" s="208"/>
      <c r="K59" s="209"/>
      <c r="L59" s="206"/>
      <c r="M59" s="206"/>
      <c r="N59" s="210"/>
      <c r="O59" s="206"/>
      <c r="P59" s="206"/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208"/>
      <c r="AJ59" s="208"/>
      <c r="AK59" s="208"/>
      <c r="AL59" s="208"/>
      <c r="AM59" s="208"/>
      <c r="AN59" s="208"/>
      <c r="AO59" s="208"/>
      <c r="AP59" s="362"/>
    </row>
    <row r="60" spans="1:43" ht="31.5" hidden="1" outlineLevel="1" x14ac:dyDescent="0.25">
      <c r="A60" s="60" t="s">
        <v>59</v>
      </c>
      <c r="B60" s="61" t="s">
        <v>60</v>
      </c>
      <c r="C60" s="56"/>
      <c r="D60" s="56"/>
      <c r="E60" s="62"/>
      <c r="F60" s="62"/>
      <c r="G60" s="56"/>
      <c r="H60" s="56"/>
      <c r="I60" s="56"/>
      <c r="J60" s="56"/>
      <c r="K60" s="63"/>
      <c r="L60" s="56"/>
      <c r="M60" s="56"/>
      <c r="N60" s="63"/>
      <c r="O60" s="56"/>
      <c r="P60" s="56"/>
      <c r="Q60" s="56"/>
      <c r="R60" s="56"/>
      <c r="S60" s="56"/>
      <c r="T60" s="56"/>
      <c r="U60" s="56"/>
    </row>
    <row r="61" spans="1:43" ht="31.5" hidden="1" outlineLevel="1" x14ac:dyDescent="0.25">
      <c r="A61" s="14" t="s">
        <v>61</v>
      </c>
      <c r="B61" s="16" t="s">
        <v>62</v>
      </c>
      <c r="C61" s="17"/>
      <c r="D61" s="17"/>
      <c r="E61" s="47"/>
      <c r="F61" s="47"/>
      <c r="G61" s="17"/>
      <c r="H61" s="17"/>
      <c r="I61" s="17"/>
      <c r="J61" s="17"/>
      <c r="K61" s="52"/>
      <c r="L61" s="17"/>
      <c r="M61" s="17"/>
      <c r="N61" s="52"/>
      <c r="O61" s="17"/>
      <c r="P61" s="17"/>
      <c r="Q61" s="17"/>
      <c r="R61" s="17"/>
      <c r="S61" s="17"/>
      <c r="T61" s="17"/>
      <c r="U61" s="17"/>
    </row>
    <row r="62" spans="1:43" s="25" customFormat="1" ht="31.5" hidden="1" outlineLevel="1" x14ac:dyDescent="0.25">
      <c r="A62" s="22" t="s">
        <v>63</v>
      </c>
      <c r="B62" s="23" t="s">
        <v>64</v>
      </c>
      <c r="C62" s="24"/>
      <c r="D62" s="24"/>
      <c r="E62" s="48"/>
      <c r="F62" s="48"/>
      <c r="G62" s="24"/>
      <c r="H62" s="24"/>
      <c r="I62" s="24"/>
      <c r="J62" s="24"/>
      <c r="K62" s="53"/>
      <c r="L62" s="24"/>
      <c r="M62" s="24"/>
      <c r="N62" s="53"/>
      <c r="O62" s="24"/>
      <c r="P62" s="24"/>
      <c r="Q62" s="24"/>
      <c r="R62" s="24"/>
      <c r="S62" s="24"/>
      <c r="T62" s="24"/>
      <c r="U62" s="24"/>
    </row>
    <row r="63" spans="1:43" hidden="1" outlineLevel="1" x14ac:dyDescent="0.25">
      <c r="A63" s="14" t="s">
        <v>65</v>
      </c>
      <c r="B63" s="16" t="s">
        <v>66</v>
      </c>
      <c r="C63" s="17"/>
      <c r="D63" s="17"/>
      <c r="E63" s="47"/>
      <c r="F63" s="47"/>
      <c r="G63" s="17"/>
      <c r="H63" s="17"/>
      <c r="I63" s="17"/>
      <c r="J63" s="17"/>
      <c r="K63" s="52"/>
      <c r="L63" s="17"/>
      <c r="M63" s="17"/>
      <c r="N63" s="52"/>
      <c r="O63" s="17"/>
      <c r="P63" s="17"/>
      <c r="Q63" s="17"/>
      <c r="R63" s="17"/>
      <c r="S63" s="17"/>
      <c r="T63" s="17"/>
      <c r="U63" s="17"/>
    </row>
    <row r="64" spans="1:43" ht="31.5" hidden="1" outlineLevel="1" x14ac:dyDescent="0.25">
      <c r="A64" s="14" t="s">
        <v>67</v>
      </c>
      <c r="B64" s="16" t="s">
        <v>68</v>
      </c>
      <c r="C64" s="17"/>
      <c r="D64" s="17"/>
      <c r="E64" s="47"/>
      <c r="F64" s="47"/>
      <c r="G64" s="17"/>
      <c r="H64" s="17"/>
      <c r="I64" s="17"/>
      <c r="J64" s="17"/>
      <c r="K64" s="52"/>
      <c r="L64" s="17"/>
      <c r="M64" s="17"/>
      <c r="N64" s="52"/>
      <c r="O64" s="17"/>
      <c r="P64" s="17"/>
      <c r="Q64" s="17"/>
      <c r="R64" s="17"/>
      <c r="S64" s="17"/>
      <c r="T64" s="17"/>
      <c r="U64" s="17"/>
    </row>
    <row r="65" spans="1:43" s="28" customFormat="1" ht="47.25" hidden="1" outlineLevel="1" collapsed="1" x14ac:dyDescent="0.25">
      <c r="A65" s="20" t="s">
        <v>69</v>
      </c>
      <c r="B65" s="32" t="s">
        <v>70</v>
      </c>
      <c r="C65" s="27"/>
      <c r="D65" s="27"/>
      <c r="E65" s="49"/>
      <c r="F65" s="49"/>
      <c r="G65" s="27"/>
      <c r="H65" s="27"/>
      <c r="I65" s="27"/>
      <c r="J65" s="27"/>
      <c r="K65" s="54"/>
      <c r="L65" s="27"/>
      <c r="M65" s="27"/>
      <c r="N65" s="54"/>
      <c r="O65" s="27"/>
      <c r="P65" s="27"/>
      <c r="Q65" s="27"/>
      <c r="R65" s="27"/>
      <c r="S65" s="27"/>
      <c r="T65" s="27"/>
      <c r="U65" s="27"/>
    </row>
    <row r="66" spans="1:43" s="25" customFormat="1" ht="31.5" hidden="1" outlineLevel="1" x14ac:dyDescent="0.25">
      <c r="A66" s="22" t="s">
        <v>71</v>
      </c>
      <c r="B66" s="23" t="s">
        <v>72</v>
      </c>
      <c r="C66" s="24"/>
      <c r="D66" s="24"/>
      <c r="E66" s="48"/>
      <c r="F66" s="48"/>
      <c r="G66" s="24"/>
      <c r="H66" s="24"/>
      <c r="I66" s="24"/>
      <c r="J66" s="24"/>
      <c r="K66" s="53"/>
      <c r="L66" s="24"/>
      <c r="M66" s="24"/>
      <c r="N66" s="53"/>
      <c r="O66" s="24"/>
      <c r="P66" s="24"/>
      <c r="Q66" s="24"/>
      <c r="R66" s="24"/>
      <c r="S66" s="24"/>
      <c r="T66" s="24"/>
      <c r="U66" s="24"/>
    </row>
    <row r="67" spans="1:43" s="25" customFormat="1" ht="31.5" hidden="1" outlineLevel="1" x14ac:dyDescent="0.25">
      <c r="A67" s="22" t="s">
        <v>73</v>
      </c>
      <c r="B67" s="23" t="s">
        <v>74</v>
      </c>
      <c r="C67" s="24"/>
      <c r="D67" s="24"/>
      <c r="E67" s="48"/>
      <c r="F67" s="48"/>
      <c r="G67" s="24"/>
      <c r="H67" s="24"/>
      <c r="I67" s="24"/>
      <c r="J67" s="24"/>
      <c r="K67" s="53"/>
      <c r="L67" s="24"/>
      <c r="M67" s="24"/>
      <c r="N67" s="53"/>
      <c r="O67" s="24"/>
      <c r="P67" s="24"/>
      <c r="Q67" s="24"/>
      <c r="R67" s="24"/>
      <c r="S67" s="24"/>
      <c r="T67" s="24"/>
      <c r="U67" s="24"/>
    </row>
    <row r="68" spans="1:43" s="331" customFormat="1" collapsed="1" x14ac:dyDescent="0.25">
      <c r="A68" s="20" t="s">
        <v>680</v>
      </c>
      <c r="B68" s="284" t="s">
        <v>681</v>
      </c>
      <c r="C68" s="328"/>
      <c r="D68" s="328"/>
      <c r="E68" s="329"/>
      <c r="F68" s="329"/>
      <c r="G68" s="328"/>
      <c r="H68" s="328"/>
      <c r="I68" s="328"/>
      <c r="J68" s="328"/>
      <c r="K68" s="330"/>
      <c r="L68" s="328"/>
      <c r="M68" s="333">
        <f>M69</f>
        <v>0</v>
      </c>
      <c r="N68" s="333">
        <f t="shared" ref="N68:AB68" si="42">N69</f>
        <v>0</v>
      </c>
      <c r="O68" s="333">
        <f t="shared" si="42"/>
        <v>0</v>
      </c>
      <c r="P68" s="333">
        <f t="shared" si="42"/>
        <v>0</v>
      </c>
      <c r="Q68" s="333">
        <f t="shared" si="42"/>
        <v>0</v>
      </c>
      <c r="R68" s="333">
        <f t="shared" si="42"/>
        <v>0</v>
      </c>
      <c r="S68" s="333">
        <f t="shared" si="42"/>
        <v>0</v>
      </c>
      <c r="T68" s="333">
        <f t="shared" si="42"/>
        <v>0</v>
      </c>
      <c r="U68" s="333">
        <f t="shared" si="42"/>
        <v>0</v>
      </c>
      <c r="V68" s="333">
        <f t="shared" si="42"/>
        <v>0</v>
      </c>
      <c r="W68" s="333">
        <f t="shared" si="42"/>
        <v>0</v>
      </c>
      <c r="X68" s="333">
        <f t="shared" si="42"/>
        <v>0</v>
      </c>
      <c r="Y68" s="333">
        <f t="shared" si="42"/>
        <v>0</v>
      </c>
      <c r="Z68" s="333">
        <f t="shared" si="42"/>
        <v>0</v>
      </c>
      <c r="AA68" s="333">
        <f t="shared" si="42"/>
        <v>0</v>
      </c>
      <c r="AB68" s="333">
        <f t="shared" si="42"/>
        <v>0</v>
      </c>
      <c r="AC68" s="333">
        <f>SUM(AC69:AC70)</f>
        <v>2.2554500000000002</v>
      </c>
      <c r="AD68" s="333">
        <f t="shared" ref="AD68:AQ68" si="43">SUM(AD69:AD70)</f>
        <v>0</v>
      </c>
      <c r="AE68" s="333">
        <f t="shared" si="43"/>
        <v>0</v>
      </c>
      <c r="AF68" s="333">
        <f t="shared" si="43"/>
        <v>0</v>
      </c>
      <c r="AG68" s="333">
        <f t="shared" si="43"/>
        <v>0</v>
      </c>
      <c r="AH68" s="333">
        <f t="shared" si="43"/>
        <v>0</v>
      </c>
      <c r="AI68" s="580">
        <f t="shared" si="43"/>
        <v>1</v>
      </c>
      <c r="AJ68" s="333">
        <f t="shared" si="43"/>
        <v>0</v>
      </c>
      <c r="AK68" s="333">
        <f t="shared" si="43"/>
        <v>2.2554500000000002</v>
      </c>
      <c r="AL68" s="333">
        <f t="shared" si="43"/>
        <v>0</v>
      </c>
      <c r="AM68" s="333">
        <f t="shared" si="43"/>
        <v>0</v>
      </c>
      <c r="AN68" s="333">
        <f t="shared" si="43"/>
        <v>0</v>
      </c>
      <c r="AO68" s="333">
        <f t="shared" si="43"/>
        <v>0</v>
      </c>
      <c r="AP68" s="333">
        <f t="shared" si="43"/>
        <v>0</v>
      </c>
      <c r="AQ68" s="580">
        <f t="shared" si="43"/>
        <v>1</v>
      </c>
    </row>
    <row r="69" spans="1:43" s="389" customFormat="1" ht="31.5" x14ac:dyDescent="0.25">
      <c r="A69" s="385" t="s">
        <v>682</v>
      </c>
      <c r="B69" s="405" t="s">
        <v>683</v>
      </c>
      <c r="C69" s="395" t="str">
        <f>Ф2!C67</f>
        <v>J_007</v>
      </c>
      <c r="D69" s="404"/>
      <c r="E69" s="418"/>
      <c r="F69" s="418"/>
      <c r="G69" s="404"/>
      <c r="H69" s="404"/>
      <c r="I69" s="404"/>
      <c r="J69" s="404"/>
      <c r="K69" s="411"/>
      <c r="L69" s="404"/>
      <c r="M69" s="395">
        <v>0</v>
      </c>
      <c r="N69" s="395">
        <f>Ф4!AT69</f>
        <v>0</v>
      </c>
      <c r="O69" s="395">
        <f>Ф4!AU69</f>
        <v>0</v>
      </c>
      <c r="P69" s="395">
        <f>Ф4!AV69</f>
        <v>0</v>
      </c>
      <c r="Q69" s="395">
        <f>Ф4!AW69</f>
        <v>0</v>
      </c>
      <c r="R69" s="395"/>
      <c r="S69" s="395">
        <v>0</v>
      </c>
      <c r="T69" s="404"/>
      <c r="U69" s="404"/>
      <c r="V69" s="404"/>
      <c r="W69" s="404"/>
      <c r="X69" s="404"/>
      <c r="Y69" s="404"/>
      <c r="Z69" s="404"/>
      <c r="AA69" s="404"/>
      <c r="AB69" s="404"/>
      <c r="AC69" s="404"/>
      <c r="AD69" s="404"/>
      <c r="AE69" s="404"/>
      <c r="AF69" s="404"/>
      <c r="AG69" s="404"/>
      <c r="AH69" s="404"/>
      <c r="AI69" s="404"/>
      <c r="AJ69" s="404"/>
      <c r="AK69" s="395">
        <f t="shared" ref="AK69:AO70" si="44">E69+M69+U69+AC69</f>
        <v>0</v>
      </c>
      <c r="AL69" s="395">
        <f t="shared" si="44"/>
        <v>0</v>
      </c>
      <c r="AM69" s="395">
        <f t="shared" si="44"/>
        <v>0</v>
      </c>
      <c r="AN69" s="395">
        <f t="shared" si="44"/>
        <v>0</v>
      </c>
      <c r="AO69" s="395">
        <f t="shared" si="44"/>
        <v>0</v>
      </c>
      <c r="AP69" s="395"/>
      <c r="AQ69" s="424">
        <f t="shared" ref="AQ69" si="45">K69+S69+AA69+AI69</f>
        <v>0</v>
      </c>
    </row>
    <row r="70" spans="1:43" s="569" customFormat="1" x14ac:dyDescent="0.25">
      <c r="A70" s="555" t="s">
        <v>682</v>
      </c>
      <c r="B70" s="564" t="str">
        <f>Ф3!B68</f>
        <v>Приобретение грузового автомобиля 2 шт.</v>
      </c>
      <c r="C70" s="449" t="str">
        <f>Ф2!C68</f>
        <v>L_010</v>
      </c>
      <c r="D70" s="566"/>
      <c r="E70" s="581"/>
      <c r="F70" s="581"/>
      <c r="G70" s="566"/>
      <c r="H70" s="566"/>
      <c r="I70" s="566"/>
      <c r="J70" s="566"/>
      <c r="K70" s="574"/>
      <c r="L70" s="566"/>
      <c r="M70" s="449">
        <v>0</v>
      </c>
      <c r="N70" s="449">
        <f>Ф4!AT70</f>
        <v>0</v>
      </c>
      <c r="O70" s="449">
        <f>Ф4!AU70</f>
        <v>0</v>
      </c>
      <c r="P70" s="449">
        <f>Ф4!AV70</f>
        <v>0</v>
      </c>
      <c r="Q70" s="449">
        <f>Ф4!AW70</f>
        <v>0</v>
      </c>
      <c r="R70" s="449"/>
      <c r="S70" s="449">
        <v>0</v>
      </c>
      <c r="T70" s="566"/>
      <c r="U70" s="566"/>
      <c r="V70" s="566"/>
      <c r="W70" s="566"/>
      <c r="X70" s="566"/>
      <c r="Y70" s="566"/>
      <c r="Z70" s="566"/>
      <c r="AA70" s="566"/>
      <c r="AB70" s="566"/>
      <c r="AC70" s="566">
        <f>Ф3!P68</f>
        <v>2.2554500000000002</v>
      </c>
      <c r="AD70" s="566"/>
      <c r="AE70" s="566"/>
      <c r="AF70" s="566"/>
      <c r="AG70" s="566"/>
      <c r="AH70" s="566"/>
      <c r="AI70" s="566">
        <v>1</v>
      </c>
      <c r="AJ70" s="566"/>
      <c r="AK70" s="449">
        <f t="shared" si="44"/>
        <v>2.2554500000000002</v>
      </c>
      <c r="AL70" s="449">
        <f t="shared" si="44"/>
        <v>0</v>
      </c>
      <c r="AM70" s="449">
        <f t="shared" si="44"/>
        <v>0</v>
      </c>
      <c r="AN70" s="449">
        <f t="shared" si="44"/>
        <v>0</v>
      </c>
      <c r="AO70" s="449">
        <f t="shared" si="44"/>
        <v>0</v>
      </c>
      <c r="AP70" s="449"/>
      <c r="AQ70" s="582">
        <f t="shared" ref="AQ70" si="46">K70+S70+AA70+AI70</f>
        <v>1</v>
      </c>
    </row>
    <row r="73" spans="1:43" x14ac:dyDescent="0.25">
      <c r="J73" s="55"/>
      <c r="K73"/>
      <c r="M73" s="55"/>
      <c r="N73"/>
    </row>
    <row r="74" spans="1:43" x14ac:dyDescent="0.25">
      <c r="J74" s="55"/>
      <c r="K74"/>
      <c r="M74" s="55"/>
      <c r="N74"/>
    </row>
    <row r="75" spans="1:43" ht="18.75" x14ac:dyDescent="0.25">
      <c r="B75" s="296" t="s">
        <v>79</v>
      </c>
      <c r="C75" s="297"/>
      <c r="D75" s="297"/>
      <c r="E75" s="13" t="s">
        <v>1526</v>
      </c>
      <c r="J75" s="55"/>
      <c r="K75"/>
      <c r="M75" s="55"/>
      <c r="N75"/>
    </row>
    <row r="76" spans="1:43" ht="18.75" x14ac:dyDescent="0.25">
      <c r="B76" s="296"/>
      <c r="C76" s="297"/>
      <c r="D76" s="297"/>
      <c r="E76" s="297"/>
      <c r="J76" s="55"/>
      <c r="K76"/>
      <c r="M76" s="55"/>
      <c r="N76"/>
    </row>
    <row r="77" spans="1:43" ht="18.75" x14ac:dyDescent="0.25">
      <c r="B77" s="296"/>
      <c r="C77" s="297"/>
      <c r="D77" s="297"/>
      <c r="E77" s="297"/>
      <c r="J77" s="55"/>
      <c r="K77"/>
      <c r="M77" s="55"/>
      <c r="N77"/>
    </row>
    <row r="78" spans="1:43" x14ac:dyDescent="0.25">
      <c r="J78" s="55"/>
      <c r="K78"/>
      <c r="M78" s="55"/>
      <c r="N78"/>
    </row>
    <row r="79" spans="1:43" x14ac:dyDescent="0.25">
      <c r="J79" s="55"/>
      <c r="K79"/>
      <c r="M79" s="55"/>
      <c r="N79"/>
    </row>
    <row r="80" spans="1:43" s="41" customFormat="1" x14ac:dyDescent="0.25">
      <c r="A80" s="613" t="s">
        <v>213</v>
      </c>
      <c r="B80" s="613"/>
      <c r="C80" s="613"/>
      <c r="D80" s="613"/>
      <c r="E80" s="613"/>
      <c r="F80" s="613"/>
      <c r="G80" s="613"/>
      <c r="H80" s="613"/>
      <c r="I80" s="613"/>
      <c r="J80" s="613"/>
      <c r="K80" s="613"/>
      <c r="L80" s="613"/>
      <c r="M80" s="613"/>
      <c r="N80" s="613"/>
      <c r="O80" s="613"/>
      <c r="P80" s="613"/>
      <c r="Q80" s="613"/>
      <c r="R80" s="318"/>
      <c r="S80" s="137"/>
      <c r="T80" s="162"/>
      <c r="U80" s="162"/>
      <c r="V80" s="162"/>
      <c r="W80" s="162"/>
      <c r="AB80" s="139"/>
      <c r="AC80" s="139"/>
      <c r="AD80" s="139"/>
      <c r="AE80" s="139"/>
      <c r="AF80" s="139"/>
      <c r="AG80" s="139"/>
      <c r="AH80" s="139"/>
      <c r="AI80" s="139"/>
      <c r="AJ80" s="139"/>
      <c r="AK80" s="139"/>
    </row>
    <row r="81" spans="1:37" s="41" customFormat="1" x14ac:dyDescent="0.25">
      <c r="A81" s="596" t="s">
        <v>214</v>
      </c>
      <c r="B81" s="596"/>
      <c r="C81" s="596"/>
      <c r="D81" s="596"/>
      <c r="E81" s="596"/>
      <c r="F81" s="596"/>
      <c r="G81" s="596"/>
      <c r="H81" s="596"/>
      <c r="I81" s="596"/>
      <c r="J81" s="596"/>
      <c r="K81" s="596"/>
      <c r="L81" s="596"/>
      <c r="M81" s="596"/>
      <c r="N81" s="596"/>
      <c r="O81" s="596"/>
      <c r="P81" s="596"/>
      <c r="Q81" s="596"/>
      <c r="R81" s="319"/>
      <c r="S81" s="140"/>
      <c r="T81" s="163"/>
      <c r="U81" s="163"/>
      <c r="V81" s="163"/>
      <c r="W81" s="163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</row>
    <row r="82" spans="1:37" s="41" customFormat="1" x14ac:dyDescent="0.25">
      <c r="A82" s="596" t="s">
        <v>215</v>
      </c>
      <c r="B82" s="596"/>
      <c r="C82" s="596"/>
      <c r="D82" s="596"/>
      <c r="E82" s="596"/>
      <c r="F82" s="596"/>
      <c r="G82" s="596"/>
      <c r="H82" s="596"/>
      <c r="I82" s="596"/>
      <c r="J82" s="596"/>
      <c r="K82" s="596"/>
      <c r="L82" s="596"/>
      <c r="M82" s="596"/>
      <c r="N82" s="596"/>
      <c r="O82" s="596"/>
      <c r="P82" s="596"/>
      <c r="Q82" s="596"/>
      <c r="R82" s="319"/>
      <c r="S82" s="140"/>
      <c r="T82" s="163"/>
      <c r="U82" s="163"/>
      <c r="V82" s="163"/>
      <c r="W82" s="163"/>
      <c r="AB82" s="139"/>
      <c r="AC82" s="139"/>
      <c r="AD82" s="139"/>
      <c r="AE82" s="139"/>
      <c r="AF82" s="139"/>
      <c r="AG82" s="139"/>
      <c r="AH82" s="139"/>
      <c r="AI82" s="139"/>
      <c r="AJ82" s="139"/>
      <c r="AK82" s="139"/>
    </row>
    <row r="83" spans="1:37" s="41" customFormat="1" x14ac:dyDescent="0.25">
      <c r="A83" s="596" t="s">
        <v>216</v>
      </c>
      <c r="B83" s="596"/>
      <c r="C83" s="596"/>
      <c r="D83" s="596"/>
      <c r="E83" s="596"/>
      <c r="F83" s="596"/>
      <c r="G83" s="596"/>
      <c r="H83" s="596"/>
      <c r="I83" s="596"/>
      <c r="J83" s="596"/>
      <c r="K83" s="596"/>
      <c r="L83" s="596"/>
      <c r="M83" s="596"/>
      <c r="N83" s="596"/>
      <c r="O83" s="596"/>
      <c r="P83" s="596"/>
      <c r="Q83" s="596"/>
      <c r="R83" s="319"/>
      <c r="S83" s="140"/>
      <c r="T83" s="163"/>
      <c r="U83" s="163"/>
      <c r="V83" s="163"/>
      <c r="W83" s="163"/>
      <c r="AB83" s="139"/>
      <c r="AC83" s="139"/>
      <c r="AD83" s="139"/>
      <c r="AE83" s="139"/>
      <c r="AF83" s="139"/>
      <c r="AG83" s="139"/>
      <c r="AH83" s="139"/>
      <c r="AI83" s="139"/>
      <c r="AJ83" s="139"/>
      <c r="AK83" s="139"/>
    </row>
  </sheetData>
  <mergeCells count="26">
    <mergeCell ref="A9:AQ9"/>
    <mergeCell ref="A1:AQ1"/>
    <mergeCell ref="A2:AQ2"/>
    <mergeCell ref="A4:AQ4"/>
    <mergeCell ref="A5:AQ5"/>
    <mergeCell ref="A7:AQ7"/>
    <mergeCell ref="A10:AQ10"/>
    <mergeCell ref="A11:AQ11"/>
    <mergeCell ref="A12:A15"/>
    <mergeCell ref="B12:B15"/>
    <mergeCell ref="C12:C15"/>
    <mergeCell ref="D12:AQ12"/>
    <mergeCell ref="D13:K13"/>
    <mergeCell ref="L13:S13"/>
    <mergeCell ref="T13:AA13"/>
    <mergeCell ref="AB13:AI13"/>
    <mergeCell ref="A80:Q80"/>
    <mergeCell ref="A81:Q81"/>
    <mergeCell ref="A82:Q82"/>
    <mergeCell ref="A83:Q83"/>
    <mergeCell ref="AJ13:AQ13"/>
    <mergeCell ref="E14:K14"/>
    <mergeCell ref="M14:S14"/>
    <mergeCell ref="U14:AA14"/>
    <mergeCell ref="AC14:AI14"/>
    <mergeCell ref="AK14:AQ14"/>
  </mergeCells>
  <pageMargins left="0.7" right="0.7" top="0.75" bottom="0.75" header="0.3" footer="0.3"/>
  <pageSetup paperSize="8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13</vt:i4>
      </vt:variant>
    </vt:vector>
  </HeadingPairs>
  <TitlesOfParts>
    <vt:vector size="37" baseType="lpstr">
      <vt:lpstr>Ф1 2019</vt:lpstr>
      <vt:lpstr>Ф1 2020</vt:lpstr>
      <vt:lpstr>Ф1 2021 корр</vt:lpstr>
      <vt:lpstr>Ф2</vt:lpstr>
      <vt:lpstr>Ф3</vt:lpstr>
      <vt:lpstr>Ф4</vt:lpstr>
      <vt:lpstr>Ф5 19г</vt:lpstr>
      <vt:lpstr>Ф5 20г</vt:lpstr>
      <vt:lpstr>Ф5 21г</vt:lpstr>
      <vt:lpstr>Ф6</vt:lpstr>
      <vt:lpstr>Ф7</vt:lpstr>
      <vt:lpstr>Ф9</vt:lpstr>
      <vt:lpstr>Ф10</vt:lpstr>
      <vt:lpstr>Ф12</vt:lpstr>
      <vt:lpstr>Ф13</vt:lpstr>
      <vt:lpstr>Ф14</vt:lpstr>
      <vt:lpstr>Ф17</vt:lpstr>
      <vt:lpstr>Ф 18</vt:lpstr>
      <vt:lpstr>ФП</vt:lpstr>
      <vt:lpstr>TDSheet</vt:lpstr>
      <vt:lpstr>Лист1</vt:lpstr>
      <vt:lpstr>4.1 </vt:lpstr>
      <vt:lpstr>4.2 </vt:lpstr>
      <vt:lpstr>Лист2</vt:lpstr>
      <vt:lpstr>'Ф1 2019'!Область_печати</vt:lpstr>
      <vt:lpstr>Ф10!Область_печати</vt:lpstr>
      <vt:lpstr>Ф12!Область_печати</vt:lpstr>
      <vt:lpstr>Ф13!Область_печати</vt:lpstr>
      <vt:lpstr>Ф14!Область_печати</vt:lpstr>
      <vt:lpstr>Ф4!Область_печати</vt:lpstr>
      <vt:lpstr>'Ф5 19г'!Область_печати</vt:lpstr>
      <vt:lpstr>'Ф5 20г'!Область_печати</vt:lpstr>
      <vt:lpstr>'Ф5 21г'!Область_печати</vt:lpstr>
      <vt:lpstr>Ф6!Область_печати</vt:lpstr>
      <vt:lpstr>Ф7!Область_печати</vt:lpstr>
      <vt:lpstr>Ф9!Область_печати</vt:lpstr>
      <vt:lpstr>ФП!Область_печати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Данил Вяткин</dc:creator>
  <cp:lastModifiedBy>Екатерина Шабанова</cp:lastModifiedBy>
  <cp:lastPrinted>2021-06-12T01:19:27Z</cp:lastPrinted>
  <dcterms:created xsi:type="dcterms:W3CDTF">2019-09-02T02:45:04Z</dcterms:created>
  <dcterms:modified xsi:type="dcterms:W3CDTF">2021-08-22T06:21:44Z</dcterms:modified>
</cp:coreProperties>
</file>